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higham\AppData\Roaming\Interwoven\FileSite\NRPortbl\Active\AHIGHAM\"/>
    </mc:Choice>
  </mc:AlternateContent>
  <bookViews>
    <workbookView xWindow="0" yWindow="0" windowWidth="20520" windowHeight="9503" activeTab="5"/>
  </bookViews>
  <sheets>
    <sheet name="Front sheet" sheetId="2" r:id="rId1"/>
    <sheet name="Summary" sheetId="1" r:id="rId2"/>
    <sheet name="Past C&amp;CM" sheetId="4" r:id="rId3"/>
    <sheet name="Appendix 1" sheetId="8" r:id="rId4"/>
    <sheet name="Multipliers" sheetId="3" r:id="rId5"/>
    <sheet name="Future C&amp;CM"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5" l="1"/>
  <c r="G18" i="3"/>
  <c r="D12" i="5" l="1"/>
  <c r="C16" i="4"/>
  <c r="G46" i="4" l="1"/>
  <c r="D27" i="5"/>
  <c r="E27" i="5" s="1"/>
  <c r="D26" i="5"/>
  <c r="D13" i="5"/>
  <c r="D14" i="5"/>
  <c r="D15" i="5"/>
  <c r="D16" i="5"/>
  <c r="D17" i="5"/>
  <c r="D18" i="5"/>
  <c r="D19" i="5"/>
  <c r="E6" i="5"/>
  <c r="E7" i="5" s="1"/>
  <c r="D6" i="8"/>
  <c r="D60" i="5" l="1"/>
  <c r="D56" i="5"/>
  <c r="D46" i="5"/>
  <c r="D45" i="5"/>
  <c r="D44" i="5"/>
  <c r="E26" i="5"/>
  <c r="E28" i="5" s="1"/>
  <c r="B25" i="8"/>
  <c r="G26" i="4" s="1"/>
  <c r="B36" i="8"/>
  <c r="G51" i="4" s="1"/>
  <c r="D8" i="8"/>
  <c r="D7" i="8"/>
  <c r="D9" i="8" l="1"/>
  <c r="E60" i="5"/>
  <c r="E56" i="5"/>
  <c r="E79" i="5" s="1"/>
  <c r="B82" i="5" s="1"/>
  <c r="E82" i="5" s="1"/>
  <c r="E46" i="5"/>
  <c r="E45" i="5"/>
  <c r="E44" i="5"/>
  <c r="E19" i="5"/>
  <c r="E18" i="5"/>
  <c r="E17" i="5"/>
  <c r="E16" i="5"/>
  <c r="E15" i="5"/>
  <c r="E14" i="5"/>
  <c r="E13" i="5"/>
  <c r="E12" i="5"/>
  <c r="G33" i="3"/>
  <c r="D64" i="5" s="1"/>
  <c r="E64" i="5" s="1"/>
  <c r="F66" i="5" l="1"/>
  <c r="E20" i="5"/>
  <c r="E47" i="5"/>
  <c r="C17" i="4" l="1"/>
  <c r="G18" i="4" s="1"/>
  <c r="G60" i="4" s="1"/>
  <c r="F11" i="1" s="1"/>
  <c r="G14" i="1" s="1"/>
  <c r="D34" i="5"/>
  <c r="E34" i="5" s="1"/>
  <c r="D33" i="5"/>
  <c r="E33" i="5" s="1"/>
  <c r="E35" i="5" l="1"/>
  <c r="F49" i="5" s="1"/>
  <c r="F68" i="5" s="1"/>
  <c r="F20" i="1" s="1"/>
  <c r="G23" i="1" s="1"/>
  <c r="G25" i="1" s="1"/>
</calcChain>
</file>

<file path=xl/comments1.xml><?xml version="1.0" encoding="utf-8"?>
<comments xmlns="http://schemas.openxmlformats.org/spreadsheetml/2006/main">
  <authors>
    <author>Anna Higham</author>
  </authors>
  <commentList>
    <comment ref="H7" authorId="0" shapeId="0">
      <text>
        <r>
          <rPr>
            <b/>
            <sz val="9"/>
            <color indexed="81"/>
            <rFont val="Tahoma"/>
            <family val="2"/>
          </rPr>
          <t>Anna Higham:</t>
        </r>
        <r>
          <rPr>
            <sz val="9"/>
            <color indexed="81"/>
            <rFont val="Tahoma"/>
            <family val="2"/>
          </rPr>
          <t xml:space="preserve">
Assume Penny is going to claim £200,000 general damages. 
Interest on general damages (2% per annum from date of service of the Claim Form to date of trial) is calculated as follows:
20.11.20 (CF served) to 1.9.21 (JSM) is 285 days.
(2/365) x 285 = 1.56
1.56% of £200,000 = £3,120</t>
        </r>
      </text>
    </comment>
  </commentList>
</comments>
</file>

<file path=xl/comments2.xml><?xml version="1.0" encoding="utf-8"?>
<comments xmlns="http://schemas.openxmlformats.org/spreadsheetml/2006/main">
  <authors>
    <author>Anna Higham</author>
  </authors>
  <commentList>
    <comment ref="I25" authorId="0" shapeId="0">
      <text>
        <r>
          <rPr>
            <b/>
            <sz val="9"/>
            <color indexed="81"/>
            <rFont val="Tahoma"/>
            <family val="2"/>
          </rPr>
          <t>Anna Higham:</t>
        </r>
        <r>
          <rPr>
            <sz val="9"/>
            <color indexed="81"/>
            <rFont val="Tahoma"/>
            <family val="2"/>
          </rPr>
          <t xml:space="preserve">
To split the multipliers here:
First year (Table A6 - 1 year of loss which does not start to run for 3 years)
Age 1-4 (Table A6 - 4 years of loss which do not start to run for 4 years)
Age 5-14 (Table A6 - 10 years of loss which do not start to run for 8 years)</t>
        </r>
      </text>
    </comment>
  </commentList>
</comments>
</file>

<file path=xl/sharedStrings.xml><?xml version="1.0" encoding="utf-8"?>
<sst xmlns="http://schemas.openxmlformats.org/spreadsheetml/2006/main" count="248" uniqueCount="177">
  <si>
    <t>LUMP SUM</t>
  </si>
  <si>
    <t>General Damages</t>
  </si>
  <si>
    <t>Pain, suffering and loss of amenity</t>
  </si>
  <si>
    <t xml:space="preserve">Interest on General Damages </t>
  </si>
  <si>
    <t xml:space="preserve"> </t>
  </si>
  <si>
    <t>Past Expenses and Losses</t>
  </si>
  <si>
    <t>Loss of earnings</t>
  </si>
  <si>
    <t>Care and case management</t>
  </si>
  <si>
    <t>Subtotal</t>
  </si>
  <si>
    <t>Future expenses and losses</t>
  </si>
  <si>
    <t>Loss of earnings and pension</t>
  </si>
  <si>
    <t>Care and Case Management</t>
  </si>
  <si>
    <t>Total damages</t>
  </si>
  <si>
    <t>Interest on past expenses and losses</t>
  </si>
  <si>
    <t>£</t>
  </si>
  <si>
    <t>IN THE HIGH COURT OF JUSTICE</t>
  </si>
  <si>
    <t>QUEEN'S BENCH DIVISION</t>
  </si>
  <si>
    <t>BETWEEN:</t>
  </si>
  <si>
    <t>Claimant</t>
  </si>
  <si>
    <t>and</t>
  </si>
  <si>
    <t>Defendant</t>
  </si>
  <si>
    <t>RELEVANT DETAILS</t>
  </si>
  <si>
    <t>Claimant's Date of Birth</t>
  </si>
  <si>
    <t>Claim Form Issued</t>
  </si>
  <si>
    <t>19.12.12</t>
  </si>
  <si>
    <t>Claim Form Served</t>
  </si>
  <si>
    <t>Age at Date of Injury</t>
  </si>
  <si>
    <t xml:space="preserve">Discount rate for future loss </t>
  </si>
  <si>
    <t>CLAIM NO: XXXXXXXXXXXX</t>
  </si>
  <si>
    <t>PENNY FOSTER</t>
  </si>
  <si>
    <t xml:space="preserve"> SCHEDULE OF PAST AND FUTURE LOSSES AND EXPENSES</t>
  </si>
  <si>
    <t>Date of Injury</t>
  </si>
  <si>
    <t>23.05.83</t>
  </si>
  <si>
    <t>17.03.19</t>
  </si>
  <si>
    <t>20.11.20</t>
  </si>
  <si>
    <t>Date of JSM</t>
  </si>
  <si>
    <t>01.09.21</t>
  </si>
  <si>
    <t>Age at Date of JSM</t>
  </si>
  <si>
    <t xml:space="preserve">3.2. PAST CARE AND CASE MANAGEMENT </t>
  </si>
  <si>
    <t>Past Gratuitous Care:</t>
  </si>
  <si>
    <t>Less 15%</t>
  </si>
  <si>
    <t>Total</t>
  </si>
  <si>
    <t>TOTAL</t>
  </si>
  <si>
    <t>TOTAL PAID CARE TO DATE OF SCHEDULE</t>
  </si>
  <si>
    <t>TOTAL PROFESSIONAL CASE MANAGEMENT TO DATE OF SCHEDULE</t>
  </si>
  <si>
    <t>TOTAL PROFESSIONAL CASE MANAGEMENT FROM DATE OF SCHEDULE TO DATE OF</t>
  </si>
  <si>
    <t xml:space="preserve">TOTAL PAST CARE AND CASE MANAGEMENT </t>
  </si>
  <si>
    <t>The figures costed by Care Expert in respect of gratuitous care are set out in Appendix 1: Past Care and Case Management.</t>
  </si>
  <si>
    <t>The Claimant relies on the report of Care Expert.</t>
  </si>
  <si>
    <t>5. FUTURE LOSSES AND EXPENSES</t>
  </si>
  <si>
    <t>NOTES ON MULTIPLIERS FOR FUTURE LOSSES</t>
  </si>
  <si>
    <t>Lifetime Multiplier</t>
  </si>
  <si>
    <t>Multiplier for future care</t>
  </si>
  <si>
    <t>The Claimant's care needs are staged as follows:</t>
  </si>
  <si>
    <t>Multiplier</t>
  </si>
  <si>
    <t>Multipliers when the Claimant has children:</t>
  </si>
  <si>
    <t>First year</t>
  </si>
  <si>
    <t>Age 1-4 (inc)</t>
  </si>
  <si>
    <t>Age 5-14 (inc)</t>
  </si>
  <si>
    <t>Multiplier for future case management</t>
  </si>
  <si>
    <t>These are taken from the 8th Edition of the Ogden Tables and updated as appropriate by reference to the latest edition of Facts and Figures, currently the 2020/21 edition.</t>
  </si>
  <si>
    <t xml:space="preserve">5.2 FUTURE CARE AND CASE MANAGEMENT </t>
  </si>
  <si>
    <t>5.2.1 Care</t>
  </si>
  <si>
    <t>Item</t>
  </si>
  <si>
    <t>Cost</t>
  </si>
  <si>
    <t>Insurance</t>
  </si>
  <si>
    <t>Recruitment advertising costs</t>
  </si>
  <si>
    <t>Training</t>
  </si>
  <si>
    <t>Pension at 3%</t>
  </si>
  <si>
    <t>Payroll</t>
  </si>
  <si>
    <t>TOTAL FUTURE CARE</t>
  </si>
  <si>
    <t>5.2.2 Case Management</t>
  </si>
  <si>
    <t xml:space="preserve">5.2.2.3 For rest of life </t>
  </si>
  <si>
    <t>TOTAL CASE MANAGEMENT</t>
  </si>
  <si>
    <t>TOTAL FUTURE CARE AND CASE MANAGEMENT</t>
  </si>
  <si>
    <t>SUMMARY</t>
  </si>
  <si>
    <t>Transport/Holidays/Misc</t>
  </si>
  <si>
    <t>3.3 - 3.8</t>
  </si>
  <si>
    <t>Accomm/Treatment/Aids &amp; Equip/</t>
  </si>
  <si>
    <t>5.3 - 5.8</t>
  </si>
  <si>
    <t>Periodical payments for care:</t>
  </si>
  <si>
    <t>The total costs for the first year of care and case management are:</t>
  </si>
  <si>
    <t>Date</t>
  </si>
  <si>
    <t>No. of hours</t>
  </si>
  <si>
    <t>Rate per hour</t>
  </si>
  <si>
    <t xml:space="preserve">Invoice </t>
  </si>
  <si>
    <t>√</t>
  </si>
  <si>
    <t>3.2.4 Professional Case Management</t>
  </si>
  <si>
    <t>APPENDIX 1: Relating to Section 3.2 PAST CARE AND CASE MANAGEMENT</t>
  </si>
  <si>
    <t>01.05.20</t>
  </si>
  <si>
    <t>01.03.20</t>
  </si>
  <si>
    <t>01.04.20</t>
  </si>
  <si>
    <t>01.06.20</t>
  </si>
  <si>
    <t>01.07.20</t>
  </si>
  <si>
    <t>01.08.20</t>
  </si>
  <si>
    <t>01.09.20</t>
  </si>
  <si>
    <t>01.10.20</t>
  </si>
  <si>
    <t>01.11.20</t>
  </si>
  <si>
    <t>01.12.20</t>
  </si>
  <si>
    <t>01.01.21</t>
  </si>
  <si>
    <t>01.02.21</t>
  </si>
  <si>
    <t>estimate</t>
  </si>
  <si>
    <t>bank statement</t>
  </si>
  <si>
    <t>You will probably use an Appendix to set out all the costings for the gratuitous care.</t>
  </si>
  <si>
    <t>Then pull the figure through into the main schedule from the appendix:</t>
  </si>
  <si>
    <t xml:space="preserve">Include some narrative about the Claimant's current care regime and how it has come about. </t>
  </si>
  <si>
    <t xml:space="preserve">You will certainly want to use the appendix to list all the invoices for the paid care. </t>
  </si>
  <si>
    <t>Date of Schedule</t>
  </si>
  <si>
    <t>TOTAL CARE FROM DATE OF SCHEDULE TO DATE OF JSM</t>
  </si>
  <si>
    <t>In this worked example for Penny Foster, we are preparing a schedule on 1 February 2021 for a JSM on 1 September 2021. This means that any loss incurred up to 1 September 2021 is a past loss for the purpose of the schedule. It is crucial not to forget to include this time period in your calculation of past losses. Clearly any invoices will stop at 31 January 2021. How you calculate the next 7 months depends on the circumstances of the case. One example is:</t>
  </si>
  <si>
    <t>The Claimant's care since she has moved into her rented bungalow costs an average of £1,500 per month (calculated by reference to the last xx months).</t>
  </si>
  <si>
    <t>1 February 2021 to 1 September 2021 = 7 months.</t>
  </si>
  <si>
    <t>7 x</t>
  </si>
  <si>
    <t>3.2.4 Professional Case Management to date of Schedule</t>
  </si>
  <si>
    <t>JSM</t>
  </si>
  <si>
    <t>£700 = £4,900</t>
  </si>
  <si>
    <r>
      <t>Monthly case management costs an average</t>
    </r>
    <r>
      <rPr>
        <i/>
        <sz val="11"/>
        <color indexed="8"/>
        <rFont val="Calibri"/>
        <family val="2"/>
        <scheme val="minor"/>
      </rPr>
      <t xml:space="preserve"> of £700</t>
    </r>
  </si>
  <si>
    <t>3.2.5 Professional Case Management from date of Schedule to date of JSM</t>
  </si>
  <si>
    <t>Professional case management costs are claimed at Appendix 1.</t>
  </si>
  <si>
    <r>
      <t xml:space="preserve">In this section discuss the rate you are claiming for gratuitous care and then what discount you are applying pursuant to the principles established in </t>
    </r>
    <r>
      <rPr>
        <i/>
        <sz val="11"/>
        <color indexed="8"/>
        <rFont val="Calibri"/>
        <family val="2"/>
        <scheme val="minor"/>
      </rPr>
      <t xml:space="preserve">Housecroft v Burnett. </t>
    </r>
    <r>
      <rPr>
        <sz val="11"/>
        <color indexed="8"/>
        <rFont val="Calibri"/>
        <family val="2"/>
        <scheme val="minor"/>
      </rPr>
      <t xml:space="preserve"> Include all case-specific reasons for the discount you are applying.   </t>
    </r>
  </si>
  <si>
    <t>The Claimant's lifetime multiplier is (as per Webinar 1):</t>
  </si>
  <si>
    <t>From age 40 to age 50 = 10 years</t>
  </si>
  <si>
    <t>From age 50 - 60 = 10 years</t>
  </si>
  <si>
    <t>From age 60 for life</t>
  </si>
  <si>
    <t>From date of JSM (age 38.28) to age 40 = 1.72 years</t>
  </si>
  <si>
    <t>For the purposes of this Schedule, it is estimated that the Claimant will have a child when she is age 41.28 (3 years from date of trial).</t>
  </si>
  <si>
    <t>First year from date of JSM (age 38.28-39.28)</t>
  </si>
  <si>
    <t>Second year from date of trial (age 39.28-40.28)</t>
  </si>
  <si>
    <t>From age 40.28 for life</t>
  </si>
  <si>
    <t>Child</t>
  </si>
  <si>
    <t>5.2.1.1 From date of JSM to age 40</t>
  </si>
  <si>
    <t>5.2.1.2 Care from age 40-50</t>
  </si>
  <si>
    <t>5.2.1.3 Care from age 50-60</t>
  </si>
  <si>
    <t xml:space="preserve">5.2.1.4 From age 60 for rest of life </t>
  </si>
  <si>
    <t>5.2.1.5 Additional care for children</t>
  </si>
  <si>
    <t>The Claimant may want to have children.  For the purpose of this Schedule, it is assumed that she will have a child when she is 41.28 (3 years from the JSM date) Care expert has costed for childcare for the first year, for age 1-4 years inclusive and for age 5-14 years inclusive. The claim is in addition to the care claims set out above.</t>
  </si>
  <si>
    <t>Age 1-4</t>
  </si>
  <si>
    <t>Age 5-14</t>
  </si>
  <si>
    <t>5.2.2.1 First year following JSM</t>
  </si>
  <si>
    <t>5.2.2.2 First year after JSM to second year after JSM</t>
  </si>
  <si>
    <t>ABC INSURANCE</t>
  </si>
  <si>
    <t xml:space="preserve">Her first periodical payment will not begin unil 15 December 2021. You therefore need to remember to claim the capital for care and case management from 1 September 2021 to 15 December 2021. </t>
  </si>
  <si>
    <t xml:space="preserve"> / 365 * 105 =</t>
  </si>
  <si>
    <t>Periodical payments will then begin on 15.12.21</t>
  </si>
  <si>
    <t xml:space="preserve">First 4 months whilst Penny in rehab unit 17.3.19 to 17.7.19 </t>
  </si>
  <si>
    <t>Care from 17.7.19 to 01.04.20</t>
  </si>
  <si>
    <t>3.2.2 Paid Care to date of schedule: Caring Care Company</t>
  </si>
  <si>
    <t>The Claimant relies on Care Expert's report. The care expert recommends agency care to age 40.</t>
  </si>
  <si>
    <t>Agency care at £1,350 per week</t>
  </si>
  <si>
    <t>120 hours @ £105 per hour plus expenses</t>
  </si>
  <si>
    <t>80 hours @ £105 per hour plus expenses</t>
  </si>
  <si>
    <t>46 hours @ £105 per hour plus expenses</t>
  </si>
  <si>
    <t xml:space="preserve">Day care of 7 hours a day @ £11.00 an hour on weekdays and £12.00 an hour at weekends  =  </t>
  </si>
  <si>
    <t xml:space="preserve">     </t>
  </si>
  <si>
    <t xml:space="preserve">                       Annually     £40,531.33</t>
  </si>
  <si>
    <t>Employer pension contribution at 3% (when applicable)</t>
  </si>
  <si>
    <t xml:space="preserve">                                                                                Annually           £814.44</t>
  </si>
  <si>
    <t>Day care of 7 hours a day @ £11 an hour on weekdays and £12 an hour at weekends = £553 a week x 60 weeks</t>
  </si>
  <si>
    <t>Plus ERNIC @ 13.8% on £24,756</t>
  </si>
  <si>
    <t>Food and other expenses of £25 per week</t>
  </si>
  <si>
    <t>As per the sample care report's schedule 5: annual care cost</t>
  </si>
  <si>
    <t>Pension</t>
  </si>
  <si>
    <t>As per the sample care report's schedule 6: annual care cost</t>
  </si>
  <si>
    <t>01.09.21 to 15.12.21 is 105 days.</t>
  </si>
  <si>
    <t>The Claimant's care expert also expects that gratuitous family care will continue to be provided for 1 hour per day until settlement.</t>
  </si>
  <si>
    <t>1 x</t>
  </si>
  <si>
    <t>212 days</t>
  </si>
  <si>
    <t>3.2.1 Past Gratuitous Care from date of injury to date of schedule</t>
  </si>
  <si>
    <t>From 01.04.20 to 1.2.21</t>
  </si>
  <si>
    <t>x £12.39 per hour =</t>
  </si>
  <si>
    <t xml:space="preserve">£1,500 = </t>
  </si>
  <si>
    <t>less 15% =</t>
  </si>
  <si>
    <t>3.2.3 Care from date of schedule to date of JSM</t>
  </si>
  <si>
    <t>3.2.1   Gratuitous care from date of injury to date of schedule</t>
  </si>
  <si>
    <t>3.2.2 Paid care to date of schedule</t>
  </si>
  <si>
    <t>TOTAL GRATUITOUS CARE TO DATE OF SCHEDULE</t>
  </si>
  <si>
    <t xml:space="preserve">Assume Penny's case does settle at the JSM on 1 September 2021 and assume that her future care and case management needs were settled on the basis of periodical payments (and that the sums agreed were as claimed in the Claimant's schedule.)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</si>
</sst>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00_);[Red]\(&quot;£&quot;#,##0.00\)"/>
  </numFmts>
  <fonts count="14" x14ac:knownFonts="1">
    <font>
      <sz val="10"/>
      <color theme="1"/>
      <name val="Verdana"/>
      <family val="2"/>
    </font>
    <font>
      <b/>
      <sz val="11"/>
      <color theme="1"/>
      <name val="Calibri"/>
      <family val="2"/>
      <scheme val="minor"/>
    </font>
    <font>
      <b/>
      <u/>
      <sz val="11"/>
      <color theme="1"/>
      <name val="Calibri"/>
      <family val="2"/>
      <scheme val="minor"/>
    </font>
    <font>
      <sz val="11"/>
      <color theme="1"/>
      <name val="Calibri"/>
      <family val="2"/>
      <scheme val="minor"/>
    </font>
    <font>
      <u/>
      <sz val="11"/>
      <color theme="1"/>
      <name val="Calibri"/>
      <family val="2"/>
      <scheme val="minor"/>
    </font>
    <font>
      <sz val="11"/>
      <name val="Calibri"/>
      <family val="2"/>
      <scheme val="minor"/>
    </font>
    <font>
      <sz val="11"/>
      <color indexed="8"/>
      <name val="Calibri"/>
      <family val="2"/>
      <scheme val="minor"/>
    </font>
    <font>
      <i/>
      <sz val="11"/>
      <color indexed="8"/>
      <name val="Calibri"/>
      <family val="2"/>
      <scheme val="minor"/>
    </font>
    <font>
      <i/>
      <sz val="11"/>
      <color theme="1"/>
      <name val="Calibri"/>
      <family val="2"/>
      <scheme val="minor"/>
    </font>
    <font>
      <sz val="9"/>
      <color indexed="81"/>
      <name val="Tahoma"/>
      <family val="2"/>
    </font>
    <font>
      <b/>
      <sz val="9"/>
      <color indexed="81"/>
      <name val="Tahoma"/>
      <family val="2"/>
    </font>
    <font>
      <b/>
      <sz val="11"/>
      <color theme="8"/>
      <name val="Calibri"/>
      <family val="2"/>
      <scheme val="minor"/>
    </font>
    <font>
      <b/>
      <sz val="11"/>
      <color rgb="FFFFFFFF"/>
      <name val="Calibri"/>
      <family val="2"/>
    </font>
    <font>
      <sz val="11"/>
      <name val="Calibri"/>
      <family val="2"/>
    </font>
  </fonts>
  <fills count="2">
    <fill>
      <patternFill patternType="none"/>
    </fill>
    <fill>
      <patternFill patternType="gray125"/>
    </fill>
  </fills>
  <borders count="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0">
    <xf numFmtId="0" fontId="0" fillId="0" borderId="0" xfId="0"/>
    <xf numFmtId="0" fontId="0" fillId="0" borderId="0" xfId="0" applyFont="1" applyAlignment="1">
      <alignment horizontal="left"/>
    </xf>
    <xf numFmtId="0" fontId="1" fillId="0" borderId="0" xfId="0" applyFont="1" applyAlignment="1"/>
    <xf numFmtId="0" fontId="2" fillId="0" borderId="0" xfId="0" applyFont="1"/>
    <xf numFmtId="0" fontId="0" fillId="0" borderId="0" xfId="0" applyFont="1"/>
    <xf numFmtId="0" fontId="0" fillId="0" borderId="0" xfId="0" applyAlignment="1">
      <alignmen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vertical="center"/>
    </xf>
    <xf numFmtId="0" fontId="0" fillId="0" borderId="0" xfId="0" applyAlignment="1">
      <alignment vertical="top"/>
    </xf>
    <xf numFmtId="0" fontId="0" fillId="0" borderId="0" xfId="0" applyAlignment="1"/>
    <xf numFmtId="0" fontId="0" fillId="0" borderId="0" xfId="0" applyAlignment="1">
      <alignment horizontal="left"/>
    </xf>
    <xf numFmtId="0" fontId="0" fillId="0" borderId="0" xfId="0" applyAlignment="1">
      <alignment wrapText="1"/>
    </xf>
    <xf numFmtId="0" fontId="3" fillId="0" borderId="0" xfId="0" applyFont="1"/>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left" vertical="center"/>
    </xf>
    <xf numFmtId="164" fontId="3" fillId="0" borderId="0" xfId="0" applyNumberFormat="1"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2" fillId="0" borderId="0" xfId="0" applyFont="1" applyAlignment="1">
      <alignment vertical="top" wrapText="1"/>
    </xf>
    <xf numFmtId="0" fontId="4" fillId="0" borderId="0" xfId="0" applyFont="1" applyAlignment="1">
      <alignment horizontal="center"/>
    </xf>
    <xf numFmtId="0" fontId="1" fillId="0" borderId="1" xfId="0" applyFont="1" applyBorder="1" applyAlignment="1">
      <alignment wrapText="1"/>
    </xf>
    <xf numFmtId="0" fontId="1" fillId="0" borderId="2" xfId="0" applyFont="1" applyBorder="1" applyAlignment="1">
      <alignment wrapText="1"/>
    </xf>
    <xf numFmtId="0" fontId="5" fillId="0" borderId="0" xfId="0" applyFont="1"/>
    <xf numFmtId="10" fontId="5" fillId="0" borderId="0" xfId="0" applyNumberFormat="1" applyFont="1" applyAlignment="1">
      <alignment horizontal="center"/>
    </xf>
    <xf numFmtId="0" fontId="3" fillId="0" borderId="0" xfId="0" applyFont="1" applyAlignment="1">
      <alignment vertical="top"/>
    </xf>
    <xf numFmtId="0" fontId="3" fillId="0" borderId="0" xfId="0" applyFont="1" applyAlignment="1">
      <alignment horizontal="center"/>
    </xf>
    <xf numFmtId="0" fontId="3" fillId="0" borderId="0" xfId="0" applyFont="1" applyBorder="1"/>
    <xf numFmtId="0" fontId="3" fillId="0" borderId="0" xfId="0" applyFont="1" applyAlignment="1"/>
    <xf numFmtId="2" fontId="3" fillId="0" borderId="0" xfId="0" applyNumberFormat="1" applyFont="1" applyAlignment="1">
      <alignment horizontal="center"/>
    </xf>
    <xf numFmtId="0" fontId="3" fillId="0" borderId="0" xfId="0" applyFont="1" applyAlignment="1">
      <alignment horizontal="left"/>
    </xf>
    <xf numFmtId="2" fontId="3" fillId="0" borderId="0" xfId="0" applyNumberFormat="1" applyFont="1" applyBorder="1" applyAlignment="1"/>
    <xf numFmtId="0" fontId="3" fillId="0" borderId="0" xfId="0" applyFont="1" applyBorder="1" applyAlignment="1"/>
    <xf numFmtId="0" fontId="2" fillId="0" borderId="0" xfId="0" applyFont="1" applyAlignment="1">
      <alignment horizontal="center"/>
    </xf>
    <xf numFmtId="0" fontId="4" fillId="0" borderId="0" xfId="0" applyFont="1" applyAlignment="1"/>
    <xf numFmtId="0" fontId="2" fillId="0" borderId="0" xfId="0" applyFont="1" applyAlignment="1"/>
    <xf numFmtId="0" fontId="1" fillId="0" borderId="0" xfId="0" applyFont="1" applyAlignment="1">
      <alignment horizontal="left" wrapText="1"/>
    </xf>
    <xf numFmtId="164" fontId="1" fillId="0" borderId="0" xfId="0" applyNumberFormat="1" applyFont="1"/>
    <xf numFmtId="0" fontId="4" fillId="0" borderId="0" xfId="0" applyFont="1" applyAlignment="1">
      <alignment horizontal="left" wrapText="1"/>
    </xf>
    <xf numFmtId="165" fontId="1" fillId="0" borderId="0" xfId="0" applyNumberFormat="1" applyFont="1" applyAlignment="1">
      <alignment horizontal="right" wrapText="1"/>
    </xf>
    <xf numFmtId="164" fontId="1" fillId="0" borderId="0" xfId="0" applyNumberFormat="1" applyFont="1" applyAlignment="1">
      <alignment wrapText="1"/>
    </xf>
    <xf numFmtId="164" fontId="1" fillId="0" borderId="0" xfId="0" applyNumberFormat="1" applyFont="1" applyAlignment="1">
      <alignment horizontal="right" wrapText="1"/>
    </xf>
    <xf numFmtId="0" fontId="4" fillId="0" borderId="0" xfId="0" applyFont="1" applyAlignment="1">
      <alignment horizontal="left"/>
    </xf>
    <xf numFmtId="165" fontId="1" fillId="0" borderId="0" xfId="0" applyNumberFormat="1" applyFont="1"/>
    <xf numFmtId="0" fontId="3"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horizontal="right" wrapText="1"/>
    </xf>
    <xf numFmtId="4" fontId="3" fillId="0" borderId="0" xfId="0" applyNumberFormat="1" applyFont="1" applyAlignment="1">
      <alignment horizontal="left" wrapText="1"/>
    </xf>
    <xf numFmtId="0" fontId="3" fillId="0" borderId="0" xfId="0" applyFont="1" applyAlignment="1">
      <alignment wrapText="1"/>
    </xf>
    <xf numFmtId="0" fontId="7" fillId="0" borderId="0" xfId="0" applyFont="1" applyAlignment="1">
      <alignment horizontal="left" vertical="top" wrapText="1"/>
    </xf>
    <xf numFmtId="164" fontId="3" fillId="0" borderId="3" xfId="0" applyNumberFormat="1"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4" fillId="0" borderId="0" xfId="0" applyFont="1"/>
    <xf numFmtId="2" fontId="3" fillId="0" borderId="0" xfId="0" applyNumberFormat="1" applyFont="1"/>
    <xf numFmtId="0" fontId="3" fillId="0" borderId="0" xfId="0" applyNumberFormat="1" applyFont="1"/>
    <xf numFmtId="0" fontId="3" fillId="0" borderId="3" xfId="0" applyFont="1" applyBorder="1"/>
    <xf numFmtId="0" fontId="3" fillId="0" borderId="3" xfId="0" applyFont="1" applyBorder="1" applyAlignment="1">
      <alignment horizontal="center" vertical="center" wrapText="1"/>
    </xf>
    <xf numFmtId="0" fontId="3" fillId="0" borderId="3" xfId="0" applyFont="1" applyBorder="1" applyAlignment="1">
      <alignment horizontal="center"/>
    </xf>
    <xf numFmtId="0" fontId="1" fillId="0" borderId="3" xfId="0" applyFont="1" applyBorder="1"/>
    <xf numFmtId="164" fontId="1" fillId="0" borderId="3" xfId="0" applyNumberFormat="1" applyFont="1" applyBorder="1" applyAlignment="1">
      <alignment horizontal="center" wrapText="1"/>
    </xf>
    <xf numFmtId="2" fontId="1" fillId="0" borderId="3" xfId="0" applyNumberFormat="1" applyFont="1" applyBorder="1" applyAlignment="1">
      <alignment horizontal="center"/>
    </xf>
    <xf numFmtId="164" fontId="1" fillId="0" borderId="3" xfId="0" applyNumberFormat="1" applyFont="1" applyBorder="1" applyAlignment="1">
      <alignment horizontal="center"/>
    </xf>
    <xf numFmtId="165" fontId="1" fillId="0" borderId="0" xfId="0" applyNumberFormat="1" applyFont="1" applyBorder="1" applyAlignment="1">
      <alignment horizontal="center"/>
    </xf>
    <xf numFmtId="0" fontId="1" fillId="0" borderId="0" xfId="0" applyFont="1" applyBorder="1" applyAlignment="1">
      <alignment horizontal="left"/>
    </xf>
    <xf numFmtId="0" fontId="4" fillId="0" borderId="0" xfId="0" applyFont="1" applyFill="1" applyBorder="1" applyAlignment="1">
      <alignment wrapText="1"/>
    </xf>
    <xf numFmtId="0" fontId="4" fillId="0" borderId="0" xfId="0" applyFont="1" applyFill="1" applyBorder="1"/>
    <xf numFmtId="164" fontId="1" fillId="0" borderId="0" xfId="0" applyNumberFormat="1" applyFont="1" applyBorder="1" applyAlignment="1">
      <alignment horizontal="center"/>
    </xf>
    <xf numFmtId="0" fontId="1" fillId="0" borderId="0" xfId="0" applyFont="1"/>
    <xf numFmtId="0" fontId="1" fillId="0" borderId="0" xfId="0" applyFont="1" applyFill="1" applyBorder="1" applyAlignment="1">
      <alignment wrapText="1"/>
    </xf>
    <xf numFmtId="2" fontId="1" fillId="0" borderId="0" xfId="0" applyNumberFormat="1" applyFont="1"/>
    <xf numFmtId="0" fontId="3" fillId="0" borderId="0" xfId="0" applyFont="1" applyBorder="1" applyAlignment="1">
      <alignment horizontal="left"/>
    </xf>
    <xf numFmtId="0" fontId="3" fillId="0" borderId="3" xfId="0" applyFont="1" applyBorder="1" applyAlignment="1">
      <alignment horizontal="left" wrapText="1"/>
    </xf>
    <xf numFmtId="164" fontId="3" fillId="0" borderId="3"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3" xfId="0" applyFont="1" applyFill="1" applyBorder="1" applyAlignment="1"/>
    <xf numFmtId="0" fontId="3" fillId="0" borderId="0" xfId="0" applyFont="1" applyBorder="1" applyAlignment="1">
      <alignment horizontal="left" vertical="center"/>
    </xf>
    <xf numFmtId="0" fontId="3" fillId="0" borderId="3" xfId="0" applyFont="1" applyFill="1" applyBorder="1" applyAlignment="1">
      <alignment wrapText="1"/>
    </xf>
    <xf numFmtId="0" fontId="3" fillId="0" borderId="3" xfId="0" applyFont="1" applyBorder="1" applyAlignment="1">
      <alignment vertical="center" wrapText="1"/>
    </xf>
    <xf numFmtId="164" fontId="3" fillId="0" borderId="0" xfId="0" applyNumberFormat="1" applyFont="1"/>
    <xf numFmtId="164" fontId="3" fillId="0" borderId="0" xfId="0" applyNumberFormat="1" applyFont="1" applyBorder="1" applyAlignment="1">
      <alignment horizontal="center" vertical="center"/>
    </xf>
    <xf numFmtId="2" fontId="3" fillId="0" borderId="0" xfId="0" applyNumberFormat="1" applyFont="1" applyBorder="1" applyAlignment="1">
      <alignment horizontal="center" vertical="center"/>
    </xf>
    <xf numFmtId="0" fontId="11" fillId="0" borderId="0" xfId="0" applyFont="1" applyAlignment="1">
      <alignment horizontal="left"/>
    </xf>
    <xf numFmtId="0" fontId="11" fillId="0" borderId="0" xfId="0" applyFont="1"/>
    <xf numFmtId="164" fontId="11" fillId="0" borderId="0" xfId="0" applyNumberFormat="1" applyFont="1" applyAlignment="1">
      <alignment horizontal="center"/>
    </xf>
    <xf numFmtId="0" fontId="1" fillId="0" borderId="3" xfId="0" applyFont="1" applyBorder="1" applyAlignment="1">
      <alignment horizontal="left" vertical="top" wrapText="1"/>
    </xf>
    <xf numFmtId="164" fontId="1" fillId="0" borderId="3" xfId="0" applyNumberFormat="1" applyFont="1" applyBorder="1" applyAlignment="1">
      <alignment horizontal="center" vertical="top" wrapText="1"/>
    </xf>
    <xf numFmtId="164" fontId="1" fillId="0" borderId="3" xfId="0" applyNumberFormat="1" applyFont="1" applyBorder="1"/>
    <xf numFmtId="0" fontId="1" fillId="0" borderId="3" xfId="0" applyFont="1" applyFill="1" applyBorder="1"/>
    <xf numFmtId="0" fontId="5" fillId="0" borderId="3" xfId="0" applyFont="1" applyBorder="1"/>
    <xf numFmtId="164" fontId="5" fillId="0" borderId="3" xfId="0" applyNumberFormat="1" applyFont="1" applyBorder="1"/>
    <xf numFmtId="0" fontId="1" fillId="0" borderId="0" xfId="0" applyFont="1" applyFill="1" applyBorder="1"/>
    <xf numFmtId="164" fontId="1" fillId="0" borderId="0" xfId="0" applyNumberFormat="1" applyFont="1" applyBorder="1"/>
    <xf numFmtId="164" fontId="3" fillId="0" borderId="0" xfId="0" applyNumberFormat="1" applyFont="1" applyAlignment="1">
      <alignment horizontal="center" vertical="center"/>
    </xf>
    <xf numFmtId="0" fontId="3" fillId="0" borderId="3" xfId="0" applyFont="1" applyBorder="1" applyAlignment="1">
      <alignment horizontal="left" vertical="top" wrapText="1"/>
    </xf>
    <xf numFmtId="165" fontId="3" fillId="0" borderId="3" xfId="0" applyNumberFormat="1" applyFont="1" applyBorder="1" applyAlignment="1">
      <alignment horizontal="center" vertical="center" wrapText="1"/>
    </xf>
    <xf numFmtId="3" fontId="3" fillId="0" borderId="3" xfId="0" applyNumberFormat="1" applyFont="1" applyBorder="1" applyAlignment="1">
      <alignment horizontal="center" vertical="center" wrapText="1"/>
    </xf>
    <xf numFmtId="164" fontId="3" fillId="0" borderId="3" xfId="0" applyNumberFormat="1" applyFont="1" applyBorder="1"/>
    <xf numFmtId="0" fontId="3" fillId="0" borderId="3" xfId="0" applyFont="1" applyFill="1" applyBorder="1"/>
    <xf numFmtId="0" fontId="2" fillId="0" borderId="0" xfId="0" applyFont="1" applyAlignment="1">
      <alignment vertical="top"/>
    </xf>
    <xf numFmtId="0" fontId="8" fillId="0" borderId="0" xfId="0" applyFont="1" applyAlignment="1">
      <alignment horizontal="left" wrapText="1"/>
    </xf>
    <xf numFmtId="0" fontId="8" fillId="0" borderId="0" xfId="0" applyFont="1" applyAlignment="1">
      <alignment horizontal="left"/>
    </xf>
    <xf numFmtId="0" fontId="8" fillId="0" borderId="0" xfId="0" applyFont="1" applyAlignment="1">
      <alignment horizontal="right" wrapText="1"/>
    </xf>
    <xf numFmtId="165" fontId="8" fillId="0" borderId="0" xfId="0" applyNumberFormat="1" applyFont="1" applyAlignment="1">
      <alignment horizontal="left"/>
    </xf>
    <xf numFmtId="165" fontId="8" fillId="0" borderId="0" xfId="0" applyNumberFormat="1" applyFont="1" applyAlignment="1">
      <alignment horizontal="left" wrapText="1"/>
    </xf>
    <xf numFmtId="0" fontId="8" fillId="0" borderId="0" xfId="0" applyFont="1" applyAlignment="1"/>
    <xf numFmtId="0" fontId="4" fillId="0" borderId="0" xfId="0" applyFont="1" applyFill="1" applyBorder="1" applyAlignment="1"/>
    <xf numFmtId="0" fontId="8" fillId="0" borderId="0" xfId="0" applyFont="1" applyAlignment="1">
      <alignment horizontal="left" wrapText="1"/>
    </xf>
    <xf numFmtId="0" fontId="12" fillId="0" borderId="0" xfId="0" applyFont="1" applyAlignment="1">
      <alignment horizontal="left" vertical="center" readingOrder="1"/>
    </xf>
    <xf numFmtId="4" fontId="12" fillId="0" borderId="0" xfId="0" applyNumberFormat="1" applyFont="1" applyAlignment="1">
      <alignment horizontal="left" vertical="center" readingOrder="1"/>
    </xf>
    <xf numFmtId="164" fontId="1" fillId="0" borderId="3" xfId="0" applyNumberFormat="1" applyFont="1" applyBorder="1" applyAlignment="1">
      <alignment horizontal="center" vertical="center"/>
    </xf>
    <xf numFmtId="164" fontId="13" fillId="0" borderId="0" xfId="0" applyNumberFormat="1" applyFont="1" applyAlignment="1">
      <alignment horizontal="center" vertical="center" readingOrder="1"/>
    </xf>
    <xf numFmtId="0" fontId="8" fillId="0" borderId="0" xfId="0" applyFont="1" applyAlignment="1">
      <alignment horizontal="right"/>
    </xf>
    <xf numFmtId="164" fontId="8" fillId="0" borderId="0" xfId="0" applyNumberFormat="1" applyFont="1" applyAlignment="1">
      <alignment horizontal="left" wrapText="1"/>
    </xf>
    <xf numFmtId="0" fontId="3" fillId="0" borderId="0" xfId="0" applyFont="1" applyAlignment="1">
      <alignment horizontal="left" wrapText="1"/>
    </xf>
    <xf numFmtId="0" fontId="3" fillId="0" borderId="0" xfId="0" applyFont="1" applyFill="1" applyAlignment="1"/>
    <xf numFmtId="164" fontId="3" fillId="0" borderId="0" xfId="0" applyNumberFormat="1" applyFont="1" applyFill="1" applyAlignment="1"/>
    <xf numFmtId="4" fontId="3" fillId="0" borderId="0" xfId="0" applyNumberFormat="1" applyFont="1" applyFill="1" applyAlignment="1"/>
    <xf numFmtId="0" fontId="3" fillId="0" borderId="0" xfId="0" applyFont="1" applyFill="1"/>
    <xf numFmtId="0" fontId="1" fillId="0" borderId="3" xfId="0" applyFont="1" applyFill="1" applyBorder="1" applyAlignment="1">
      <alignment horizontal="left" vertical="center" wrapText="1"/>
    </xf>
    <xf numFmtId="165" fontId="3" fillId="0" borderId="3" xfId="0" applyNumberFormat="1"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2" fontId="3" fillId="0" borderId="3" xfId="0" applyNumberFormat="1" applyFont="1" applyFill="1" applyBorder="1" applyAlignment="1">
      <alignment horizontal="center"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right"/>
    </xf>
    <xf numFmtId="0" fontId="4" fillId="0" borderId="0" xfId="0" applyFont="1" applyAlignment="1">
      <alignment horizontal="center"/>
    </xf>
    <xf numFmtId="0" fontId="1" fillId="0" borderId="0" xfId="0" applyFont="1" applyBorder="1" applyAlignment="1">
      <alignment horizontal="center"/>
    </xf>
    <xf numFmtId="0" fontId="2" fillId="0" borderId="0" xfId="0" applyFont="1" applyAlignment="1">
      <alignment horizontal="right" vertical="top"/>
    </xf>
    <xf numFmtId="0" fontId="2"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2" fillId="0" borderId="0" xfId="0" applyFont="1" applyAlignment="1">
      <alignment horizontal="center"/>
    </xf>
    <xf numFmtId="0" fontId="1" fillId="0" borderId="0" xfId="0" applyFont="1" applyAlignment="1">
      <alignment horizontal="left" vertical="center"/>
    </xf>
    <xf numFmtId="0" fontId="2" fillId="0" borderId="0" xfId="0" applyFont="1" applyAlignment="1">
      <alignment horizontal="left" wrapText="1"/>
    </xf>
    <xf numFmtId="0" fontId="2" fillId="0" borderId="0" xfId="0" applyFont="1" applyAlignment="1">
      <alignment horizontal="left" vertical="center"/>
    </xf>
    <xf numFmtId="0" fontId="3" fillId="0" borderId="0" xfId="0" applyFont="1" applyAlignment="1">
      <alignment horizontal="left" vertical="center"/>
    </xf>
    <xf numFmtId="0" fontId="11" fillId="0" borderId="0" xfId="0" applyFont="1" applyAlignment="1">
      <alignment vertical="center"/>
    </xf>
    <xf numFmtId="0" fontId="8" fillId="0" borderId="0" xfId="0" applyFont="1" applyAlignment="1">
      <alignment horizontal="left"/>
    </xf>
    <xf numFmtId="0" fontId="7" fillId="0" borderId="0" xfId="0" applyFont="1" applyAlignment="1">
      <alignment horizontal="left" vertical="top" wrapText="1"/>
    </xf>
    <xf numFmtId="0" fontId="3"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wrapText="1"/>
    </xf>
    <xf numFmtId="14" fontId="2" fillId="0" borderId="0" xfId="0" applyNumberFormat="1" applyFont="1" applyBorder="1" applyAlignment="1">
      <alignment horizontal="left" vertical="top" wrapText="1"/>
    </xf>
    <xf numFmtId="0" fontId="4" fillId="0" borderId="0" xfId="0" applyFont="1" applyAlignment="1">
      <alignment horizontal="left"/>
    </xf>
    <xf numFmtId="0" fontId="3" fillId="0" borderId="0" xfId="0" applyFont="1" applyAlignment="1">
      <alignment horizontal="left" vertical="top" wrapText="1"/>
    </xf>
    <xf numFmtId="0" fontId="4" fillId="0" borderId="0" xfId="0" applyFont="1" applyAlignment="1">
      <alignment horizontal="left" vertical="center"/>
    </xf>
    <xf numFmtId="0" fontId="3" fillId="0" borderId="0" xfId="0" applyFont="1" applyAlignment="1">
      <alignment horizontal="left" vertical="center" wrapText="1"/>
    </xf>
    <xf numFmtId="0" fontId="2" fillId="0" borderId="0" xfId="0" applyFont="1" applyAlignment="1">
      <alignment horizontal="center" vertical="center"/>
    </xf>
    <xf numFmtId="0" fontId="1" fillId="0" borderId="0" xfId="0" applyFont="1" applyBorder="1" applyAlignment="1">
      <alignment horizontal="left"/>
    </xf>
    <xf numFmtId="0" fontId="2" fillId="0" borderId="0" xfId="0" applyFont="1" applyAlignment="1">
      <alignment horizontal="left" vertical="center" wrapText="1"/>
    </xf>
    <xf numFmtId="0" fontId="1" fillId="0" borderId="3" xfId="0" applyFont="1" applyBorder="1" applyAlignment="1">
      <alignment horizontal="left"/>
    </xf>
    <xf numFmtId="0" fontId="3" fillId="0" borderId="0" xfId="0" applyFont="1" applyBorder="1" applyAlignment="1">
      <alignment horizontal="left" vertical="center"/>
    </xf>
    <xf numFmtId="0" fontId="1" fillId="0" borderId="3" xfId="0" applyFont="1" applyBorder="1" applyAlignment="1">
      <alignment horizontal="left" wrapText="1"/>
    </xf>
    <xf numFmtId="0" fontId="1" fillId="0" borderId="4" xfId="0" applyFont="1" applyBorder="1" applyAlignment="1">
      <alignment horizontal="left"/>
    </xf>
    <xf numFmtId="0" fontId="1" fillId="0" borderId="5" xfId="0" applyFont="1" applyBorder="1" applyAlignment="1">
      <alignment horizontal="left"/>
    </xf>
    <xf numFmtId="0" fontId="1" fillId="0" borderId="6" xfId="0" applyFont="1" applyBorder="1" applyAlignment="1">
      <alignment horizontal="left"/>
    </xf>
    <xf numFmtId="164" fontId="1"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J21" sqref="J21"/>
    </sheetView>
  </sheetViews>
  <sheetFormatPr defaultRowHeight="12.4" x14ac:dyDescent="0.3"/>
  <cols>
    <col min="5" max="5" width="5.46875" customWidth="1"/>
    <col min="7" max="7" width="10.76171875" customWidth="1"/>
  </cols>
  <sheetData>
    <row r="1" spans="1:8" ht="14.25" x14ac:dyDescent="0.3">
      <c r="A1" s="131" t="s">
        <v>15</v>
      </c>
      <c r="B1" s="131"/>
      <c r="C1" s="131"/>
      <c r="D1" s="131"/>
      <c r="E1" s="130" t="s">
        <v>28</v>
      </c>
      <c r="F1" s="130"/>
      <c r="G1" s="130"/>
      <c r="H1" s="130"/>
    </row>
    <row r="2" spans="1:8" ht="14.25" x14ac:dyDescent="0.3">
      <c r="A2" s="131" t="s">
        <v>16</v>
      </c>
      <c r="B2" s="131"/>
      <c r="C2" s="131"/>
      <c r="D2" s="131"/>
      <c r="E2" s="27"/>
      <c r="F2" s="27"/>
      <c r="G2" s="27"/>
      <c r="H2" s="27"/>
    </row>
    <row r="3" spans="1:8" ht="14.25" x14ac:dyDescent="0.3">
      <c r="A3" s="132" t="s">
        <v>17</v>
      </c>
      <c r="B3" s="132"/>
      <c r="C3" s="132"/>
      <c r="D3" s="132"/>
      <c r="E3" s="27"/>
      <c r="F3" s="27"/>
      <c r="G3" s="27"/>
      <c r="H3" s="27"/>
    </row>
    <row r="4" spans="1:8" ht="14.25" x14ac:dyDescent="0.45">
      <c r="A4" s="21"/>
      <c r="B4" s="21"/>
      <c r="C4" s="21"/>
      <c r="D4" s="21"/>
      <c r="E4" s="13"/>
      <c r="F4" s="13"/>
      <c r="G4" s="13"/>
      <c r="H4" s="13"/>
    </row>
    <row r="5" spans="1:8" ht="14.25" x14ac:dyDescent="0.3">
      <c r="A5" s="133" t="s">
        <v>29</v>
      </c>
      <c r="B5" s="133"/>
      <c r="C5" s="133"/>
      <c r="D5" s="133"/>
      <c r="E5" s="133"/>
      <c r="F5" s="133"/>
      <c r="G5" s="133"/>
      <c r="H5" s="133"/>
    </row>
    <row r="6" spans="1:8" ht="14.25" x14ac:dyDescent="0.45">
      <c r="A6" s="13"/>
      <c r="B6" s="13"/>
      <c r="C6" s="13"/>
      <c r="D6" s="13"/>
      <c r="E6" s="13"/>
      <c r="F6" s="13"/>
      <c r="G6" s="130" t="s">
        <v>18</v>
      </c>
      <c r="H6" s="130"/>
    </row>
    <row r="7" spans="1:8" ht="14.25" x14ac:dyDescent="0.45">
      <c r="A7" s="125" t="s">
        <v>19</v>
      </c>
      <c r="B7" s="125"/>
      <c r="C7" s="125"/>
      <c r="D7" s="125"/>
      <c r="E7" s="125"/>
      <c r="F7" s="125"/>
      <c r="G7" s="125"/>
      <c r="H7" s="125"/>
    </row>
    <row r="8" spans="1:8" ht="14.25" x14ac:dyDescent="0.45">
      <c r="A8" s="13"/>
      <c r="B8" s="13"/>
      <c r="C8" s="13"/>
      <c r="D8" s="13"/>
      <c r="E8" s="13"/>
      <c r="F8" s="13"/>
      <c r="G8" s="13"/>
      <c r="H8" s="13"/>
    </row>
    <row r="9" spans="1:8" ht="14.25" x14ac:dyDescent="0.45">
      <c r="A9" s="125" t="s">
        <v>140</v>
      </c>
      <c r="B9" s="126"/>
      <c r="C9" s="126"/>
      <c r="D9" s="126"/>
      <c r="E9" s="126"/>
      <c r="F9" s="126"/>
      <c r="G9" s="126"/>
      <c r="H9" s="126"/>
    </row>
    <row r="10" spans="1:8" ht="14.25" x14ac:dyDescent="0.45">
      <c r="A10" s="13"/>
      <c r="B10" s="13"/>
      <c r="C10" s="13"/>
      <c r="D10" s="13"/>
      <c r="E10" s="13"/>
      <c r="F10" s="13"/>
      <c r="G10" s="127" t="s">
        <v>20</v>
      </c>
      <c r="H10" s="127"/>
    </row>
    <row r="11" spans="1:8" ht="14.25" x14ac:dyDescent="0.45">
      <c r="A11" s="13"/>
      <c r="B11" s="13"/>
      <c r="C11" s="13"/>
      <c r="D11" s="13"/>
      <c r="E11" s="13"/>
      <c r="F11" s="13"/>
      <c r="G11" s="13"/>
      <c r="H11" s="13"/>
    </row>
    <row r="12" spans="1:8" ht="12.4" customHeight="1" x14ac:dyDescent="0.45">
      <c r="A12" s="29"/>
      <c r="B12" s="23"/>
      <c r="C12" s="23"/>
      <c r="D12" s="23"/>
      <c r="E12" s="23"/>
      <c r="F12" s="23"/>
      <c r="G12" s="23"/>
      <c r="H12" s="29"/>
    </row>
    <row r="13" spans="1:8" ht="14.25" x14ac:dyDescent="0.45">
      <c r="A13" s="2"/>
      <c r="B13" s="129" t="s">
        <v>30</v>
      </c>
      <c r="C13" s="129"/>
      <c r="D13" s="129"/>
      <c r="E13" s="129"/>
      <c r="F13" s="129"/>
      <c r="G13" s="129"/>
      <c r="H13" s="30"/>
    </row>
    <row r="14" spans="1:8" ht="12.4" customHeight="1" x14ac:dyDescent="0.45">
      <c r="A14" s="29"/>
      <c r="B14" s="24"/>
      <c r="C14" s="24"/>
      <c r="D14" s="24"/>
      <c r="E14" s="24"/>
      <c r="F14" s="24"/>
      <c r="G14" s="24"/>
      <c r="H14" s="29"/>
    </row>
    <row r="15" spans="1:8" ht="14.25" x14ac:dyDescent="0.45">
      <c r="A15" s="13"/>
      <c r="B15" s="13"/>
      <c r="C15" s="13"/>
      <c r="D15" s="13"/>
      <c r="E15" s="13"/>
      <c r="F15" s="13"/>
      <c r="G15" s="13"/>
      <c r="H15" s="13"/>
    </row>
    <row r="16" spans="1:8" ht="14.25" x14ac:dyDescent="0.45">
      <c r="A16" s="13"/>
      <c r="B16" s="128" t="s">
        <v>21</v>
      </c>
      <c r="C16" s="128"/>
      <c r="D16" s="128"/>
      <c r="E16" s="128"/>
      <c r="F16" s="128"/>
      <c r="G16" s="128"/>
      <c r="H16" s="13"/>
    </row>
    <row r="17" spans="1:8" ht="14.25" x14ac:dyDescent="0.45">
      <c r="A17" s="13"/>
      <c r="B17" s="13"/>
      <c r="C17" s="13"/>
      <c r="D17" s="22"/>
      <c r="E17" s="22"/>
      <c r="F17" s="13"/>
      <c r="G17" s="13"/>
      <c r="H17" s="13"/>
    </row>
    <row r="18" spans="1:8" ht="14.25" x14ac:dyDescent="0.45">
      <c r="A18" s="13"/>
      <c r="B18" s="13" t="s">
        <v>22</v>
      </c>
      <c r="C18" s="13"/>
      <c r="D18" s="13"/>
      <c r="E18" s="13"/>
      <c r="F18" s="13"/>
      <c r="G18" s="28" t="s">
        <v>32</v>
      </c>
      <c r="H18" s="13"/>
    </row>
    <row r="19" spans="1:8" ht="14.25" x14ac:dyDescent="0.45">
      <c r="A19" s="13"/>
      <c r="B19" s="13" t="s">
        <v>31</v>
      </c>
      <c r="C19" s="13"/>
      <c r="D19" s="13"/>
      <c r="E19" s="13"/>
      <c r="F19" s="13"/>
      <c r="G19" s="28" t="s">
        <v>33</v>
      </c>
      <c r="H19" s="13"/>
    </row>
    <row r="20" spans="1:8" ht="14.25" x14ac:dyDescent="0.45">
      <c r="A20" s="13"/>
      <c r="B20" s="13" t="s">
        <v>23</v>
      </c>
      <c r="C20" s="13"/>
      <c r="D20" s="13"/>
      <c r="E20" s="13"/>
      <c r="F20" s="13"/>
      <c r="G20" s="28" t="s">
        <v>24</v>
      </c>
      <c r="H20" s="13"/>
    </row>
    <row r="21" spans="1:8" ht="14.25" x14ac:dyDescent="0.45">
      <c r="A21" s="13"/>
      <c r="B21" s="13" t="s">
        <v>25</v>
      </c>
      <c r="C21" s="13"/>
      <c r="D21" s="13"/>
      <c r="E21" s="13"/>
      <c r="F21" s="13"/>
      <c r="G21" s="28" t="s">
        <v>34</v>
      </c>
      <c r="H21" s="13"/>
    </row>
    <row r="22" spans="1:8" ht="14.25" x14ac:dyDescent="0.45">
      <c r="A22" s="13"/>
      <c r="B22" s="13" t="s">
        <v>107</v>
      </c>
      <c r="C22" s="13"/>
      <c r="D22" s="13"/>
      <c r="E22" s="13"/>
      <c r="F22" s="13"/>
      <c r="G22" s="28" t="s">
        <v>100</v>
      </c>
      <c r="H22" s="13"/>
    </row>
    <row r="23" spans="1:8" ht="14.25" x14ac:dyDescent="0.45">
      <c r="A23" s="13"/>
      <c r="B23" s="13" t="s">
        <v>35</v>
      </c>
      <c r="C23" s="13"/>
      <c r="D23" s="13"/>
      <c r="E23" s="13"/>
      <c r="F23" s="13"/>
      <c r="G23" s="28" t="s">
        <v>36</v>
      </c>
      <c r="H23" s="13"/>
    </row>
    <row r="24" spans="1:8" ht="14.25" x14ac:dyDescent="0.45">
      <c r="A24" s="13"/>
      <c r="B24" s="13" t="s">
        <v>26</v>
      </c>
      <c r="C24" s="13"/>
      <c r="D24" s="13"/>
      <c r="E24" s="13"/>
      <c r="F24" s="13"/>
      <c r="G24" s="28">
        <v>35.82</v>
      </c>
      <c r="H24" s="13"/>
    </row>
    <row r="25" spans="1:8" ht="14.25" x14ac:dyDescent="0.45">
      <c r="A25" s="13"/>
      <c r="B25" s="13" t="s">
        <v>37</v>
      </c>
      <c r="C25" s="13"/>
      <c r="D25" s="13"/>
      <c r="E25" s="13"/>
      <c r="F25" s="13"/>
      <c r="G25" s="31">
        <v>38.28</v>
      </c>
      <c r="H25" s="13"/>
    </row>
    <row r="26" spans="1:8" ht="14.25" x14ac:dyDescent="0.45">
      <c r="A26" s="13"/>
      <c r="B26" s="25" t="s">
        <v>27</v>
      </c>
      <c r="C26" s="25"/>
      <c r="D26" s="25"/>
      <c r="E26" s="25"/>
      <c r="F26" s="25"/>
      <c r="G26" s="26">
        <v>-2.5000000000000001E-3</v>
      </c>
      <c r="H26" s="13"/>
    </row>
    <row r="27" spans="1:8" ht="14.25" x14ac:dyDescent="0.45">
      <c r="A27" s="13"/>
      <c r="B27" s="29"/>
      <c r="C27" s="29"/>
      <c r="D27" s="29"/>
      <c r="E27" s="29"/>
      <c r="F27" s="29"/>
      <c r="G27" s="33"/>
      <c r="H27" s="13"/>
    </row>
    <row r="28" spans="1:8" ht="14.25" x14ac:dyDescent="0.45">
      <c r="A28" s="13"/>
      <c r="B28" s="34"/>
      <c r="C28" s="34"/>
      <c r="D28" s="29"/>
      <c r="E28" s="29"/>
      <c r="F28" s="29"/>
      <c r="G28" s="33"/>
      <c r="H28" s="13"/>
    </row>
    <row r="29" spans="1:8" ht="14.25" x14ac:dyDescent="0.45">
      <c r="A29" s="13"/>
      <c r="B29" s="13"/>
      <c r="C29" s="13"/>
      <c r="D29" s="13"/>
      <c r="E29" s="13"/>
      <c r="F29" s="13"/>
      <c r="G29" s="13"/>
      <c r="H29" s="13"/>
    </row>
    <row r="30" spans="1:8" ht="14.25" x14ac:dyDescent="0.45">
      <c r="A30" s="13"/>
      <c r="B30" s="13"/>
      <c r="C30" s="13"/>
      <c r="D30" s="13"/>
      <c r="E30" s="13"/>
      <c r="F30" s="13"/>
      <c r="G30" s="13"/>
      <c r="H30" s="13"/>
    </row>
    <row r="31" spans="1:8" ht="14.25" x14ac:dyDescent="0.45">
      <c r="A31" s="13"/>
      <c r="B31" s="13"/>
      <c r="C31" s="13"/>
      <c r="D31" s="13"/>
      <c r="E31" s="13"/>
      <c r="F31" s="13"/>
      <c r="G31" s="13"/>
      <c r="H31" s="13"/>
    </row>
    <row r="32" spans="1:8" ht="14.25" x14ac:dyDescent="0.45">
      <c r="A32" s="13"/>
      <c r="B32" s="13"/>
      <c r="C32" s="13"/>
      <c r="D32" s="13"/>
      <c r="E32" s="13"/>
      <c r="F32" s="13"/>
      <c r="G32" s="13"/>
      <c r="H32" s="13"/>
    </row>
  </sheetData>
  <mergeCells count="11">
    <mergeCell ref="G6:H6"/>
    <mergeCell ref="A1:D1"/>
    <mergeCell ref="E1:H1"/>
    <mergeCell ref="A2:D2"/>
    <mergeCell ref="A3:D3"/>
    <mergeCell ref="A5:H5"/>
    <mergeCell ref="A7:H7"/>
    <mergeCell ref="A9:H9"/>
    <mergeCell ref="G10:H10"/>
    <mergeCell ref="B16:G16"/>
    <mergeCell ref="B13:G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3"/>
  <sheetViews>
    <sheetView workbookViewId="0">
      <selection activeCell="F20" sqref="F20"/>
    </sheetView>
  </sheetViews>
  <sheetFormatPr defaultRowHeight="12.4" x14ac:dyDescent="0.3"/>
  <cols>
    <col min="1" max="1" width="7.05859375" style="4" customWidth="1"/>
    <col min="2" max="3" width="7.8203125" style="4"/>
    <col min="4" max="4" width="11.46875" style="4" bestFit="1" customWidth="1"/>
    <col min="5" max="5" width="3.3515625" customWidth="1"/>
    <col min="6" max="6" width="16.17578125" style="20" customWidth="1"/>
    <col min="7" max="7" width="16.3515625" style="20" customWidth="1"/>
  </cols>
  <sheetData>
    <row r="1" spans="1:8" ht="14.25" x14ac:dyDescent="0.45">
      <c r="A1" s="134" t="s">
        <v>75</v>
      </c>
      <c r="B1" s="134"/>
      <c r="C1" s="134"/>
      <c r="D1" s="134"/>
      <c r="E1" s="134"/>
      <c r="F1" s="134"/>
      <c r="G1" s="134"/>
    </row>
    <row r="2" spans="1:8" ht="14.25" x14ac:dyDescent="0.45">
      <c r="A2" s="14"/>
      <c r="B2" s="136" t="s">
        <v>0</v>
      </c>
      <c r="C2" s="136"/>
      <c r="D2" s="15"/>
      <c r="E2" s="13"/>
      <c r="F2" s="18"/>
      <c r="G2" s="18"/>
    </row>
    <row r="3" spans="1:8" ht="14.25" x14ac:dyDescent="0.45">
      <c r="A3" s="32"/>
      <c r="B3" s="13"/>
      <c r="C3" s="13"/>
      <c r="D3" s="13"/>
      <c r="E3" s="13"/>
      <c r="F3" s="19" t="s">
        <v>14</v>
      </c>
      <c r="G3" s="19" t="s">
        <v>14</v>
      </c>
    </row>
    <row r="4" spans="1:8" ht="14.25" x14ac:dyDescent="0.45">
      <c r="A4" s="32"/>
      <c r="B4" s="3" t="s">
        <v>1</v>
      </c>
      <c r="C4" s="3"/>
      <c r="D4" s="13"/>
      <c r="E4" s="13"/>
      <c r="F4" s="18"/>
      <c r="G4" s="18"/>
    </row>
    <row r="5" spans="1:8" ht="14.25" x14ac:dyDescent="0.45">
      <c r="A5" s="32">
        <v>1</v>
      </c>
      <c r="B5" s="13" t="s">
        <v>2</v>
      </c>
      <c r="C5" s="13"/>
      <c r="D5" s="13"/>
      <c r="E5" s="13"/>
      <c r="F5" s="18"/>
      <c r="G5" s="18">
        <v>200000</v>
      </c>
    </row>
    <row r="6" spans="1:8" ht="14.25" x14ac:dyDescent="0.45">
      <c r="A6" s="32"/>
      <c r="B6" s="13"/>
      <c r="C6" s="13"/>
      <c r="D6" s="13"/>
      <c r="E6" s="13"/>
      <c r="F6" s="18"/>
      <c r="G6" s="18"/>
    </row>
    <row r="7" spans="1:8" ht="14.25" x14ac:dyDescent="0.45">
      <c r="A7" s="32">
        <v>2</v>
      </c>
      <c r="B7" s="3" t="s">
        <v>3</v>
      </c>
      <c r="C7" s="3"/>
      <c r="D7" s="3"/>
      <c r="E7" s="13"/>
      <c r="F7" s="18"/>
      <c r="G7" s="18">
        <v>3210</v>
      </c>
    </row>
    <row r="8" spans="1:8" ht="14.25" x14ac:dyDescent="0.45">
      <c r="A8" s="32"/>
      <c r="B8" s="13"/>
      <c r="C8" s="13"/>
      <c r="D8" s="13" t="s">
        <v>4</v>
      </c>
      <c r="E8" s="13"/>
      <c r="F8" s="18"/>
      <c r="G8" s="18"/>
    </row>
    <row r="9" spans="1:8" ht="14.25" x14ac:dyDescent="0.45">
      <c r="A9" s="32">
        <v>3</v>
      </c>
      <c r="B9" s="137" t="s">
        <v>5</v>
      </c>
      <c r="C9" s="137"/>
      <c r="D9" s="137"/>
      <c r="E9" s="13"/>
      <c r="F9" s="18"/>
      <c r="G9" s="18"/>
    </row>
    <row r="10" spans="1:8" ht="14.25" x14ac:dyDescent="0.45">
      <c r="A10" s="32">
        <v>3.1</v>
      </c>
      <c r="B10" s="13" t="s">
        <v>6</v>
      </c>
      <c r="C10" s="13"/>
      <c r="D10" s="13"/>
      <c r="E10" s="13"/>
      <c r="F10" s="18">
        <v>30000</v>
      </c>
      <c r="G10" s="18"/>
    </row>
    <row r="11" spans="1:8" ht="14.25" x14ac:dyDescent="0.45">
      <c r="A11" s="84">
        <v>3.2</v>
      </c>
      <c r="B11" s="85" t="s">
        <v>7</v>
      </c>
      <c r="C11" s="85"/>
      <c r="D11" s="85"/>
      <c r="E11" s="85"/>
      <c r="F11" s="86">
        <f>'Past C&amp;CM'!G60</f>
        <v>61965.102000000006</v>
      </c>
      <c r="G11" s="18"/>
    </row>
    <row r="12" spans="1:8" ht="14.25" x14ac:dyDescent="0.45">
      <c r="A12" s="32" t="s">
        <v>77</v>
      </c>
      <c r="B12" s="13" t="s">
        <v>78</v>
      </c>
      <c r="C12" s="13"/>
      <c r="D12" s="13"/>
      <c r="E12" s="13"/>
      <c r="F12" s="18">
        <v>500000</v>
      </c>
      <c r="G12" s="18"/>
    </row>
    <row r="13" spans="1:8" ht="14.25" x14ac:dyDescent="0.45">
      <c r="A13" s="32"/>
      <c r="B13" s="13" t="s">
        <v>76</v>
      </c>
      <c r="C13" s="13"/>
      <c r="D13" s="13"/>
      <c r="E13" s="13"/>
      <c r="F13" s="18"/>
      <c r="G13" s="18"/>
    </row>
    <row r="14" spans="1:8" ht="14.25" x14ac:dyDescent="0.45">
      <c r="A14" s="32"/>
      <c r="B14" s="13" t="s">
        <v>8</v>
      </c>
      <c r="C14" s="13"/>
      <c r="D14" s="13"/>
      <c r="E14" s="13"/>
      <c r="F14" s="18"/>
      <c r="G14" s="18">
        <f>SUM(F10:F13)</f>
        <v>591965.10199999996</v>
      </c>
    </row>
    <row r="15" spans="1:8" ht="14.25" x14ac:dyDescent="0.45">
      <c r="A15" s="32"/>
      <c r="B15" s="13"/>
      <c r="C15" s="13"/>
      <c r="D15" s="13"/>
      <c r="E15" s="13"/>
      <c r="F15" s="18"/>
      <c r="G15" s="18"/>
    </row>
    <row r="16" spans="1:8" ht="14.25" x14ac:dyDescent="0.45">
      <c r="A16" s="32">
        <v>4</v>
      </c>
      <c r="B16" s="3" t="s">
        <v>13</v>
      </c>
      <c r="C16" s="13"/>
      <c r="D16" s="13"/>
      <c r="E16" s="13"/>
      <c r="F16" s="18"/>
      <c r="G16" s="18"/>
    </row>
    <row r="17" spans="1:7" ht="14.25" x14ac:dyDescent="0.45">
      <c r="A17" s="32"/>
      <c r="B17" s="13"/>
      <c r="C17" s="13"/>
      <c r="D17" s="13"/>
      <c r="E17" s="13"/>
      <c r="F17" s="18"/>
      <c r="G17" s="18"/>
    </row>
    <row r="18" spans="1:7" ht="14.25" x14ac:dyDescent="0.45">
      <c r="A18" s="32">
        <v>5</v>
      </c>
      <c r="B18" s="3" t="s">
        <v>9</v>
      </c>
      <c r="C18" s="13"/>
      <c r="D18" s="13"/>
      <c r="E18" s="13"/>
      <c r="F18" s="18"/>
      <c r="G18" s="18"/>
    </row>
    <row r="19" spans="1:7" ht="14.25" x14ac:dyDescent="0.45">
      <c r="A19" s="32">
        <v>5.0999999999999996</v>
      </c>
      <c r="B19" s="138" t="s">
        <v>10</v>
      </c>
      <c r="C19" s="138"/>
      <c r="D19" s="138"/>
      <c r="E19" s="13"/>
      <c r="F19" s="18">
        <v>400000</v>
      </c>
      <c r="G19" s="18"/>
    </row>
    <row r="20" spans="1:7" ht="14.25" x14ac:dyDescent="0.45">
      <c r="A20" s="84">
        <v>5.2</v>
      </c>
      <c r="B20" s="139" t="s">
        <v>11</v>
      </c>
      <c r="C20" s="139"/>
      <c r="D20" s="139"/>
      <c r="E20" s="85"/>
      <c r="F20" s="86">
        <f>'Future C&amp;CM'!F68</f>
        <v>4231706.9087999994</v>
      </c>
      <c r="G20" s="18"/>
    </row>
    <row r="21" spans="1:7" ht="14.25" x14ac:dyDescent="0.45">
      <c r="A21" s="32" t="s">
        <v>79</v>
      </c>
      <c r="B21" s="13" t="s">
        <v>78</v>
      </c>
      <c r="C21" s="13"/>
      <c r="D21" s="13"/>
      <c r="E21" s="13"/>
      <c r="F21" s="18">
        <v>3000000</v>
      </c>
      <c r="G21" s="18"/>
    </row>
    <row r="22" spans="1:7" ht="14.25" x14ac:dyDescent="0.45">
      <c r="A22" s="32"/>
      <c r="B22" s="13" t="s">
        <v>76</v>
      </c>
      <c r="C22" s="13"/>
      <c r="D22" s="13"/>
      <c r="E22" s="13"/>
      <c r="F22" s="18"/>
      <c r="G22" s="18"/>
    </row>
    <row r="23" spans="1:7" ht="14.25" x14ac:dyDescent="0.45">
      <c r="A23" s="32"/>
      <c r="B23" s="17" t="s">
        <v>8</v>
      </c>
      <c r="C23" s="17"/>
      <c r="D23" s="17"/>
      <c r="E23" s="13"/>
      <c r="F23" s="18"/>
      <c r="G23" s="18">
        <f>SUM(F19:F22)</f>
        <v>7631706.9087999994</v>
      </c>
    </row>
    <row r="24" spans="1:7" ht="14.25" x14ac:dyDescent="0.45">
      <c r="A24" s="32"/>
      <c r="B24" s="13"/>
      <c r="C24" s="13"/>
      <c r="D24" s="13"/>
      <c r="E24" s="13"/>
      <c r="F24" s="18"/>
      <c r="G24" s="18"/>
    </row>
    <row r="25" spans="1:7" ht="14.25" x14ac:dyDescent="0.45">
      <c r="A25" s="32"/>
      <c r="B25" s="135" t="s">
        <v>12</v>
      </c>
      <c r="C25" s="135"/>
      <c r="D25" s="6"/>
      <c r="E25" s="13"/>
      <c r="F25" s="18"/>
      <c r="G25" s="19">
        <f>SUM(G5:G24)</f>
        <v>8426882.0108000003</v>
      </c>
    </row>
    <row r="26" spans="1:7" ht="14.25" x14ac:dyDescent="0.45">
      <c r="A26" s="32"/>
      <c r="B26" s="7"/>
      <c r="C26" s="7"/>
      <c r="D26" s="6"/>
      <c r="E26" s="13"/>
      <c r="F26" s="18"/>
      <c r="G26" s="18"/>
    </row>
    <row r="27" spans="1:7" ht="14.25" x14ac:dyDescent="0.45">
      <c r="A27" s="32"/>
      <c r="B27" s="13"/>
      <c r="C27" s="13"/>
      <c r="D27" s="13"/>
      <c r="E27" s="13"/>
      <c r="F27" s="18"/>
      <c r="G27" s="18"/>
    </row>
    <row r="28" spans="1:7" ht="14.25" x14ac:dyDescent="0.45">
      <c r="A28" s="32"/>
      <c r="B28" s="8"/>
      <c r="C28" s="8"/>
      <c r="D28" s="8"/>
      <c r="E28" s="13"/>
      <c r="F28" s="18"/>
      <c r="G28" s="18"/>
    </row>
    <row r="29" spans="1:7" ht="14.25" x14ac:dyDescent="0.45">
      <c r="A29" s="13"/>
      <c r="B29" s="13"/>
      <c r="C29" s="13"/>
      <c r="D29" s="13"/>
      <c r="E29" s="13"/>
      <c r="F29" s="18"/>
      <c r="G29" s="18"/>
    </row>
    <row r="30" spans="1:7" x14ac:dyDescent="0.3">
      <c r="B30" s="9"/>
      <c r="C30" s="9"/>
      <c r="D30" s="9"/>
    </row>
    <row r="31" spans="1:7" x14ac:dyDescent="0.3">
      <c r="B31" s="9"/>
      <c r="C31" s="9"/>
      <c r="D31" s="9"/>
    </row>
    <row r="32" spans="1:7" x14ac:dyDescent="0.3">
      <c r="B32" s="9"/>
      <c r="C32" s="9"/>
      <c r="D32" s="9"/>
    </row>
    <row r="33" spans="1:4" x14ac:dyDescent="0.3">
      <c r="B33"/>
      <c r="C33"/>
      <c r="D33"/>
    </row>
    <row r="34" spans="1:4" x14ac:dyDescent="0.3">
      <c r="B34"/>
      <c r="C34"/>
      <c r="D34"/>
    </row>
    <row r="35" spans="1:4" x14ac:dyDescent="0.3">
      <c r="B35"/>
      <c r="C35"/>
      <c r="D35"/>
    </row>
    <row r="36" spans="1:4" x14ac:dyDescent="0.3">
      <c r="B36" s="10"/>
      <c r="C36" s="10"/>
      <c r="D36" s="10"/>
    </row>
    <row r="37" spans="1:4" x14ac:dyDescent="0.3">
      <c r="B37" s="10"/>
      <c r="C37" s="10"/>
      <c r="D37"/>
    </row>
    <row r="38" spans="1:4" x14ac:dyDescent="0.3">
      <c r="B38" s="11"/>
      <c r="C38" s="11"/>
      <c r="D38"/>
    </row>
    <row r="39" spans="1:4" x14ac:dyDescent="0.3">
      <c r="B39" s="10"/>
      <c r="C39" s="10"/>
      <c r="D39"/>
    </row>
    <row r="40" spans="1:4" x14ac:dyDescent="0.3">
      <c r="B40" s="11"/>
      <c r="C40" s="11"/>
      <c r="D40"/>
    </row>
    <row r="41" spans="1:4" x14ac:dyDescent="0.3">
      <c r="B41" s="12"/>
      <c r="C41" s="12"/>
      <c r="D41"/>
    </row>
    <row r="42" spans="1:4" x14ac:dyDescent="0.3">
      <c r="B42"/>
      <c r="C42"/>
      <c r="D42"/>
    </row>
    <row r="43" spans="1:4" x14ac:dyDescent="0.3">
      <c r="A43" s="1"/>
      <c r="B43" s="5"/>
      <c r="C43" s="5"/>
      <c r="D43" s="5"/>
    </row>
  </sheetData>
  <mergeCells count="6">
    <mergeCell ref="A1:G1"/>
    <mergeCell ref="B25:C25"/>
    <mergeCell ref="B2:C2"/>
    <mergeCell ref="B9:D9"/>
    <mergeCell ref="B19:D19"/>
    <mergeCell ref="B20:D20"/>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workbookViewId="0">
      <selection activeCell="K19" sqref="K19"/>
    </sheetView>
  </sheetViews>
  <sheetFormatPr defaultRowHeight="14.25" x14ac:dyDescent="0.45"/>
  <cols>
    <col min="1" max="1" width="8.9375" style="13"/>
    <col min="2" max="2" width="9.41015625" style="13" bestFit="1" customWidth="1"/>
    <col min="3" max="3" width="12.52734375" style="13" customWidth="1"/>
    <col min="4" max="4" width="9" style="13" bestFit="1" customWidth="1"/>
    <col min="5" max="5" width="8.9375" style="13"/>
    <col min="6" max="6" width="11.5859375" style="13" customWidth="1"/>
    <col min="7" max="7" width="12.1171875" style="13" customWidth="1"/>
    <col min="8" max="16384" width="8.9375" style="13"/>
  </cols>
  <sheetData>
    <row r="1" spans="1:7" x14ac:dyDescent="0.45">
      <c r="A1" s="134" t="s">
        <v>38</v>
      </c>
      <c r="B1" s="134"/>
      <c r="C1" s="134"/>
      <c r="D1" s="134"/>
      <c r="E1" s="134"/>
      <c r="F1" s="134"/>
      <c r="G1" s="134"/>
    </row>
    <row r="2" spans="1:7" ht="6" customHeight="1" x14ac:dyDescent="0.45">
      <c r="A2" s="35"/>
      <c r="B2" s="35"/>
      <c r="C2" s="35"/>
      <c r="D2" s="35"/>
      <c r="E2" s="35"/>
      <c r="F2" s="35"/>
      <c r="G2" s="35"/>
    </row>
    <row r="3" spans="1:7" x14ac:dyDescent="0.45">
      <c r="A3" s="30" t="s">
        <v>48</v>
      </c>
      <c r="B3" s="35"/>
      <c r="C3" s="35"/>
      <c r="D3" s="35"/>
      <c r="E3" s="35"/>
      <c r="F3" s="35"/>
      <c r="G3" s="35"/>
    </row>
    <row r="4" spans="1:7" ht="6.4" customHeight="1" x14ac:dyDescent="0.45">
      <c r="A4" s="30"/>
      <c r="B4" s="35"/>
      <c r="C4" s="35"/>
      <c r="D4" s="35"/>
      <c r="E4" s="35"/>
      <c r="F4" s="35"/>
      <c r="G4" s="35"/>
    </row>
    <row r="5" spans="1:7" x14ac:dyDescent="0.45">
      <c r="A5" s="36" t="s">
        <v>173</v>
      </c>
      <c r="B5" s="37"/>
      <c r="C5" s="37"/>
      <c r="D5" s="37"/>
      <c r="E5" s="37"/>
      <c r="F5" s="37"/>
      <c r="G5" s="37"/>
    </row>
    <row r="6" spans="1:7" ht="6.4" customHeight="1" x14ac:dyDescent="0.45">
      <c r="A6" s="36"/>
      <c r="B6" s="37"/>
      <c r="C6" s="37"/>
      <c r="D6" s="37"/>
      <c r="E6" s="37"/>
      <c r="F6" s="37"/>
      <c r="G6" s="37"/>
    </row>
    <row r="7" spans="1:7" ht="14.25" customHeight="1" x14ac:dyDescent="0.45">
      <c r="A7" s="142" t="s">
        <v>119</v>
      </c>
      <c r="B7" s="142"/>
      <c r="C7" s="142"/>
      <c r="D7" s="142"/>
      <c r="E7" s="142"/>
      <c r="F7" s="142"/>
      <c r="G7" s="142"/>
    </row>
    <row r="8" spans="1:7" x14ac:dyDescent="0.45">
      <c r="A8" s="142"/>
      <c r="B8" s="142"/>
      <c r="C8" s="142"/>
      <c r="D8" s="142"/>
      <c r="E8" s="142"/>
      <c r="F8" s="142"/>
      <c r="G8" s="142"/>
    </row>
    <row r="9" spans="1:7" x14ac:dyDescent="0.45">
      <c r="A9" s="142"/>
      <c r="B9" s="142"/>
      <c r="C9" s="142"/>
      <c r="D9" s="142"/>
      <c r="E9" s="142"/>
      <c r="F9" s="142"/>
      <c r="G9" s="142"/>
    </row>
    <row r="10" spans="1:7" ht="9.75" customHeight="1" x14ac:dyDescent="0.45">
      <c r="A10" s="30"/>
      <c r="B10" s="30"/>
      <c r="C10" s="30"/>
      <c r="D10" s="30"/>
      <c r="E10" s="30"/>
      <c r="F10" s="30"/>
      <c r="G10" s="30"/>
    </row>
    <row r="11" spans="1:7" x14ac:dyDescent="0.45">
      <c r="A11" s="30" t="s">
        <v>103</v>
      </c>
      <c r="B11" s="30"/>
      <c r="C11" s="30"/>
      <c r="D11" s="30"/>
      <c r="E11" s="30"/>
      <c r="F11" s="30"/>
      <c r="G11" s="30"/>
    </row>
    <row r="12" spans="1:7" ht="14.25" customHeight="1" x14ac:dyDescent="0.45">
      <c r="A12" s="141" t="s">
        <v>47</v>
      </c>
      <c r="B12" s="141"/>
      <c r="C12" s="141"/>
      <c r="D12" s="141"/>
      <c r="E12" s="141"/>
      <c r="F12" s="141"/>
      <c r="G12" s="141"/>
    </row>
    <row r="13" spans="1:7" x14ac:dyDescent="0.45">
      <c r="A13" s="141"/>
      <c r="B13" s="141"/>
      <c r="C13" s="141"/>
      <c r="D13" s="141"/>
      <c r="E13" s="141"/>
      <c r="F13" s="141"/>
      <c r="G13" s="141"/>
    </row>
    <row r="14" spans="1:7" ht="9.4" customHeight="1" x14ac:dyDescent="0.45">
      <c r="A14" s="51"/>
      <c r="B14" s="51"/>
      <c r="C14" s="51"/>
      <c r="D14" s="51"/>
      <c r="E14" s="51"/>
      <c r="F14" s="51"/>
      <c r="G14" s="51"/>
    </row>
    <row r="15" spans="1:7" x14ac:dyDescent="0.45">
      <c r="A15" s="30" t="s">
        <v>104</v>
      </c>
      <c r="B15" s="30"/>
      <c r="C15" s="30"/>
      <c r="D15" s="30"/>
      <c r="E15" s="30"/>
      <c r="F15" s="30"/>
      <c r="G15" s="30"/>
    </row>
    <row r="16" spans="1:7" s="120" customFormat="1" x14ac:dyDescent="0.45">
      <c r="A16" s="117" t="s">
        <v>39</v>
      </c>
      <c r="B16" s="117"/>
      <c r="C16" s="118">
        <f>'Appendix 1'!D9</f>
        <v>25294.320000000003</v>
      </c>
      <c r="D16" s="119"/>
      <c r="E16" s="117"/>
    </row>
    <row r="17" spans="1:7" x14ac:dyDescent="0.45">
      <c r="A17" s="46" t="s">
        <v>40</v>
      </c>
      <c r="B17" s="38"/>
      <c r="C17" s="48">
        <f>SUM(C16*15%)</f>
        <v>3794.1480000000001</v>
      </c>
      <c r="D17" s="38"/>
      <c r="E17" s="38"/>
      <c r="F17" s="49"/>
      <c r="G17" s="49"/>
    </row>
    <row r="18" spans="1:7" x14ac:dyDescent="0.45">
      <c r="A18" s="6" t="s">
        <v>175</v>
      </c>
      <c r="B18" s="38"/>
      <c r="C18" s="38"/>
      <c r="D18" s="38"/>
      <c r="E18" s="38"/>
      <c r="F18" s="49"/>
      <c r="G18" s="39">
        <f>SUM(C16-C17)</f>
        <v>21500.172000000002</v>
      </c>
    </row>
    <row r="19" spans="1:7" x14ac:dyDescent="0.45">
      <c r="A19" s="6"/>
      <c r="B19" s="38"/>
      <c r="C19" s="38"/>
      <c r="D19" s="38"/>
      <c r="E19" s="38"/>
      <c r="F19" s="49"/>
      <c r="G19" s="49"/>
    </row>
    <row r="20" spans="1:7" x14ac:dyDescent="0.45">
      <c r="A20" s="143" t="s">
        <v>174</v>
      </c>
      <c r="B20" s="142"/>
      <c r="C20" s="142"/>
      <c r="D20" s="50"/>
      <c r="E20" s="50"/>
      <c r="F20" s="50"/>
      <c r="G20" s="50"/>
    </row>
    <row r="21" spans="1:7" ht="8.65" customHeight="1" x14ac:dyDescent="0.45">
      <c r="A21" s="40"/>
      <c r="B21" s="47"/>
      <c r="C21" s="47"/>
      <c r="D21" s="50"/>
      <c r="E21" s="50"/>
      <c r="F21" s="50"/>
      <c r="G21" s="50"/>
    </row>
    <row r="22" spans="1:7" x14ac:dyDescent="0.45">
      <c r="A22" s="32" t="s">
        <v>105</v>
      </c>
      <c r="B22" s="47"/>
      <c r="C22" s="47"/>
      <c r="D22" s="50"/>
      <c r="E22" s="50"/>
      <c r="F22" s="50"/>
      <c r="G22" s="50"/>
    </row>
    <row r="23" spans="1:7" ht="7.5" customHeight="1" x14ac:dyDescent="0.45">
      <c r="A23" s="32"/>
      <c r="B23" s="47"/>
      <c r="C23" s="47"/>
      <c r="D23" s="50"/>
      <c r="E23" s="50"/>
      <c r="F23" s="50"/>
      <c r="G23" s="50"/>
    </row>
    <row r="24" spans="1:7" x14ac:dyDescent="0.45">
      <c r="A24" s="32" t="s">
        <v>106</v>
      </c>
      <c r="B24" s="47"/>
      <c r="C24" s="47"/>
      <c r="D24" s="50"/>
      <c r="E24" s="50"/>
      <c r="F24" s="50"/>
      <c r="G24" s="50"/>
    </row>
    <row r="25" spans="1:7" ht="8.25" customHeight="1" x14ac:dyDescent="0.45">
      <c r="A25" s="50"/>
      <c r="B25" s="50"/>
      <c r="C25" s="50"/>
      <c r="D25" s="50"/>
      <c r="E25" s="50"/>
      <c r="F25" s="50"/>
      <c r="G25" s="50"/>
    </row>
    <row r="26" spans="1:7" x14ac:dyDescent="0.45">
      <c r="A26" s="2" t="s">
        <v>43</v>
      </c>
      <c r="B26" s="50"/>
      <c r="C26" s="50"/>
      <c r="D26" s="50"/>
      <c r="E26" s="50"/>
      <c r="F26" s="50"/>
      <c r="G26" s="42">
        <f>'Appendix 1'!B25</f>
        <v>16845</v>
      </c>
    </row>
    <row r="27" spans="1:7" x14ac:dyDescent="0.45">
      <c r="A27" s="50"/>
      <c r="B27" s="50"/>
      <c r="C27" s="50"/>
      <c r="D27" s="50"/>
      <c r="E27" s="50"/>
      <c r="F27" s="50"/>
      <c r="G27" s="50"/>
    </row>
    <row r="28" spans="1:7" x14ac:dyDescent="0.45">
      <c r="A28" s="36" t="s">
        <v>172</v>
      </c>
      <c r="B28" s="50"/>
      <c r="C28" s="50"/>
      <c r="D28" s="50"/>
      <c r="E28" s="50"/>
      <c r="F28" s="50"/>
      <c r="G28" s="50"/>
    </row>
    <row r="29" spans="1:7" ht="6" customHeight="1" x14ac:dyDescent="0.45">
      <c r="A29" s="36"/>
      <c r="B29" s="50"/>
      <c r="C29" s="50"/>
      <c r="D29" s="50"/>
      <c r="E29" s="50"/>
      <c r="F29" s="50"/>
      <c r="G29" s="50"/>
    </row>
    <row r="30" spans="1:7" ht="14.25" customHeight="1" x14ac:dyDescent="0.45">
      <c r="A30" s="142" t="s">
        <v>109</v>
      </c>
      <c r="B30" s="142"/>
      <c r="C30" s="142"/>
      <c r="D30" s="142"/>
      <c r="E30" s="142"/>
      <c r="F30" s="142"/>
      <c r="G30" s="142"/>
    </row>
    <row r="31" spans="1:7" x14ac:dyDescent="0.45">
      <c r="A31" s="142"/>
      <c r="B31" s="142"/>
      <c r="C31" s="142"/>
      <c r="D31" s="142"/>
      <c r="E31" s="142"/>
      <c r="F31" s="142"/>
      <c r="G31" s="142"/>
    </row>
    <row r="32" spans="1:7" x14ac:dyDescent="0.45">
      <c r="A32" s="142"/>
      <c r="B32" s="142"/>
      <c r="C32" s="142"/>
      <c r="D32" s="142"/>
      <c r="E32" s="142"/>
      <c r="F32" s="142"/>
      <c r="G32" s="142"/>
    </row>
    <row r="33" spans="1:7" x14ac:dyDescent="0.45">
      <c r="A33" s="142"/>
      <c r="B33" s="142"/>
      <c r="C33" s="142"/>
      <c r="D33" s="142"/>
      <c r="E33" s="142"/>
      <c r="F33" s="142"/>
      <c r="G33" s="142"/>
    </row>
    <row r="34" spans="1:7" x14ac:dyDescent="0.45">
      <c r="A34" s="142"/>
      <c r="B34" s="142"/>
      <c r="C34" s="142"/>
      <c r="D34" s="142"/>
      <c r="E34" s="142"/>
      <c r="F34" s="142"/>
      <c r="G34" s="142"/>
    </row>
    <row r="35" spans="1:7" x14ac:dyDescent="0.45">
      <c r="A35" s="50"/>
      <c r="B35" s="50"/>
      <c r="C35" s="50"/>
      <c r="D35" s="50"/>
      <c r="E35" s="50"/>
      <c r="F35" s="50"/>
      <c r="G35" s="50"/>
    </row>
    <row r="36" spans="1:7" x14ac:dyDescent="0.45">
      <c r="A36" s="144" t="s">
        <v>110</v>
      </c>
      <c r="B36" s="144"/>
      <c r="C36" s="144"/>
      <c r="D36" s="144"/>
      <c r="E36" s="144"/>
      <c r="F36" s="144"/>
      <c r="G36" s="144"/>
    </row>
    <row r="37" spans="1:7" x14ac:dyDescent="0.45">
      <c r="A37" s="144"/>
      <c r="B37" s="144"/>
      <c r="C37" s="144"/>
      <c r="D37" s="144"/>
      <c r="E37" s="144"/>
      <c r="F37" s="144"/>
      <c r="G37" s="144"/>
    </row>
    <row r="38" spans="1:7" x14ac:dyDescent="0.45">
      <c r="A38" s="102"/>
      <c r="B38" s="102"/>
      <c r="C38" s="102"/>
      <c r="D38" s="102"/>
      <c r="E38" s="102"/>
      <c r="F38" s="102"/>
      <c r="G38" s="102"/>
    </row>
    <row r="39" spans="1:7" x14ac:dyDescent="0.45">
      <c r="A39" s="103" t="s">
        <v>111</v>
      </c>
      <c r="B39" s="102"/>
      <c r="C39" s="102"/>
      <c r="D39" s="102"/>
      <c r="E39" s="102"/>
      <c r="F39" s="102"/>
      <c r="G39" s="102"/>
    </row>
    <row r="40" spans="1:7" x14ac:dyDescent="0.45">
      <c r="A40" s="104" t="s">
        <v>112</v>
      </c>
      <c r="B40" s="105" t="s">
        <v>170</v>
      </c>
      <c r="C40" s="106">
        <v>10500</v>
      </c>
      <c r="D40" s="102"/>
      <c r="E40" s="102"/>
      <c r="F40" s="102"/>
      <c r="G40" s="102"/>
    </row>
    <row r="41" spans="1:7" x14ac:dyDescent="0.45">
      <c r="A41" s="104"/>
      <c r="B41" s="105"/>
      <c r="C41" s="106"/>
      <c r="D41" s="109"/>
      <c r="E41" s="109"/>
      <c r="F41" s="109"/>
      <c r="G41" s="109"/>
    </row>
    <row r="42" spans="1:7" x14ac:dyDescent="0.45">
      <c r="A42" s="144" t="s">
        <v>164</v>
      </c>
      <c r="B42" s="144"/>
      <c r="C42" s="144"/>
      <c r="D42" s="144"/>
      <c r="E42" s="144"/>
      <c r="F42" s="144"/>
      <c r="G42" s="144"/>
    </row>
    <row r="43" spans="1:7" x14ac:dyDescent="0.45">
      <c r="A43" s="144"/>
      <c r="B43" s="144"/>
      <c r="C43" s="144"/>
      <c r="D43" s="144"/>
      <c r="E43" s="144"/>
      <c r="F43" s="144"/>
      <c r="G43" s="144"/>
    </row>
    <row r="44" spans="1:7" x14ac:dyDescent="0.45">
      <c r="A44" s="114" t="s">
        <v>165</v>
      </c>
      <c r="B44" s="105" t="s">
        <v>166</v>
      </c>
      <c r="C44" s="105" t="s">
        <v>169</v>
      </c>
      <c r="D44" s="109"/>
      <c r="E44" s="115">
        <v>2626.68</v>
      </c>
      <c r="F44" s="109" t="s">
        <v>171</v>
      </c>
      <c r="G44" s="115">
        <v>2232.6799999999998</v>
      </c>
    </row>
    <row r="45" spans="1:7" x14ac:dyDescent="0.45">
      <c r="A45" s="46"/>
      <c r="B45" s="46"/>
      <c r="C45" s="46"/>
      <c r="D45" s="46"/>
      <c r="E45" s="46"/>
      <c r="F45" s="46"/>
      <c r="G45" s="46"/>
    </row>
    <row r="46" spans="1:7" x14ac:dyDescent="0.45">
      <c r="A46" s="6" t="s">
        <v>108</v>
      </c>
      <c r="B46" s="46"/>
      <c r="C46" s="46"/>
      <c r="D46" s="46"/>
      <c r="E46" s="46"/>
      <c r="F46" s="46"/>
      <c r="G46" s="41">
        <f>C40+G44</f>
        <v>12732.68</v>
      </c>
    </row>
    <row r="47" spans="1:7" x14ac:dyDescent="0.45">
      <c r="A47" s="6"/>
      <c r="B47" s="46"/>
      <c r="C47" s="46"/>
      <c r="D47" s="46"/>
      <c r="E47" s="46"/>
      <c r="F47" s="46"/>
      <c r="G47" s="46"/>
    </row>
    <row r="48" spans="1:7" x14ac:dyDescent="0.45">
      <c r="A48" s="36" t="s">
        <v>113</v>
      </c>
      <c r="B48" s="2"/>
      <c r="C48" s="46"/>
      <c r="D48" s="46"/>
      <c r="E48" s="46"/>
      <c r="F48" s="46"/>
      <c r="G48" s="46"/>
    </row>
    <row r="49" spans="1:7" ht="14.25" customHeight="1" x14ac:dyDescent="0.45">
      <c r="A49" s="107" t="s">
        <v>118</v>
      </c>
      <c r="B49" s="30"/>
      <c r="C49" s="30"/>
      <c r="D49" s="30"/>
      <c r="E49" s="30"/>
      <c r="F49" s="30"/>
      <c r="G49" s="30"/>
    </row>
    <row r="50" spans="1:7" x14ac:dyDescent="0.45">
      <c r="A50" s="30"/>
      <c r="B50" s="30"/>
      <c r="C50" s="30"/>
      <c r="D50" s="30"/>
      <c r="E50" s="30"/>
      <c r="F50" s="30"/>
      <c r="G50" s="30"/>
    </row>
    <row r="51" spans="1:7" x14ac:dyDescent="0.45">
      <c r="A51" s="6" t="s">
        <v>44</v>
      </c>
      <c r="B51" s="46"/>
      <c r="C51" s="46"/>
      <c r="D51" s="46"/>
      <c r="E51" s="46"/>
      <c r="F51" s="46"/>
      <c r="G51" s="43">
        <f>'Appendix 1'!B36</f>
        <v>5987.2500000000009</v>
      </c>
    </row>
    <row r="52" spans="1:7" x14ac:dyDescent="0.45">
      <c r="A52" s="46"/>
      <c r="B52" s="46"/>
      <c r="C52" s="46"/>
      <c r="D52" s="46"/>
      <c r="E52" s="46"/>
      <c r="F52" s="46"/>
      <c r="G52" s="46"/>
    </row>
    <row r="53" spans="1:7" x14ac:dyDescent="0.45">
      <c r="A53" s="44" t="s">
        <v>117</v>
      </c>
      <c r="B53" s="46"/>
      <c r="C53" s="46"/>
      <c r="D53" s="46"/>
      <c r="E53" s="46"/>
      <c r="F53" s="46"/>
      <c r="G53" s="46"/>
    </row>
    <row r="54" spans="1:7" x14ac:dyDescent="0.45">
      <c r="A54" s="140" t="s">
        <v>116</v>
      </c>
      <c r="B54" s="140"/>
      <c r="C54" s="140"/>
      <c r="D54" s="140"/>
      <c r="E54" s="140"/>
      <c r="F54" s="140"/>
      <c r="G54" s="140"/>
    </row>
    <row r="55" spans="1:7" x14ac:dyDescent="0.45">
      <c r="A55" s="104" t="s">
        <v>112</v>
      </c>
      <c r="B55" s="105" t="s">
        <v>115</v>
      </c>
      <c r="C55" s="106"/>
      <c r="D55" s="30"/>
      <c r="E55" s="30"/>
      <c r="F55" s="30"/>
      <c r="G55" s="30"/>
    </row>
    <row r="57" spans="1:7" x14ac:dyDescent="0.45">
      <c r="A57" s="2" t="s">
        <v>45</v>
      </c>
      <c r="B57" s="2"/>
      <c r="C57" s="2"/>
      <c r="D57" s="2"/>
      <c r="E57" s="2"/>
      <c r="F57" s="2"/>
      <c r="G57" s="45">
        <v>4900</v>
      </c>
    </row>
    <row r="58" spans="1:7" x14ac:dyDescent="0.45">
      <c r="A58" s="6" t="s">
        <v>114</v>
      </c>
    </row>
    <row r="60" spans="1:7" x14ac:dyDescent="0.45">
      <c r="A60" s="2" t="s">
        <v>46</v>
      </c>
      <c r="B60" s="2"/>
      <c r="C60" s="2"/>
      <c r="D60" s="2"/>
      <c r="E60" s="2"/>
      <c r="F60" s="2"/>
      <c r="G60" s="39">
        <f>G18+G26+G46+G51+G57</f>
        <v>61965.102000000006</v>
      </c>
    </row>
  </sheetData>
  <mergeCells count="8">
    <mergeCell ref="A54:G54"/>
    <mergeCell ref="A1:G1"/>
    <mergeCell ref="A12:G13"/>
    <mergeCell ref="A7:G9"/>
    <mergeCell ref="A30:G34"/>
    <mergeCell ref="A20:C20"/>
    <mergeCell ref="A36:G37"/>
    <mergeCell ref="A42:G4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activeCell="E28" sqref="E28"/>
    </sheetView>
  </sheetViews>
  <sheetFormatPr defaultRowHeight="14.25" x14ac:dyDescent="0.45"/>
  <cols>
    <col min="1" max="1" width="23.3515625" style="13" customWidth="1"/>
    <col min="2" max="2" width="12.17578125" style="13" customWidth="1"/>
    <col min="3" max="3" width="13" style="13" customWidth="1"/>
    <col min="4" max="4" width="14.41015625" style="13" customWidth="1"/>
    <col min="5" max="16384" width="8.9375" style="13"/>
  </cols>
  <sheetData>
    <row r="1" spans="1:4" ht="14.25" customHeight="1" x14ac:dyDescent="0.45">
      <c r="A1" s="37" t="s">
        <v>88</v>
      </c>
      <c r="B1" s="37"/>
      <c r="C1" s="37"/>
      <c r="D1" s="37"/>
    </row>
    <row r="2" spans="1:4" x14ac:dyDescent="0.45">
      <c r="B2" s="81"/>
      <c r="D2" s="95"/>
    </row>
    <row r="3" spans="1:4" ht="14.25" customHeight="1" x14ac:dyDescent="0.45">
      <c r="A3" s="101" t="s">
        <v>167</v>
      </c>
      <c r="B3" s="101"/>
      <c r="C3" s="101"/>
      <c r="D3" s="101"/>
    </row>
    <row r="4" spans="1:4" x14ac:dyDescent="0.45">
      <c r="B4" s="81"/>
      <c r="D4" s="95"/>
    </row>
    <row r="5" spans="1:4" x14ac:dyDescent="0.45">
      <c r="A5" s="87" t="s">
        <v>82</v>
      </c>
      <c r="B5" s="87" t="s">
        <v>83</v>
      </c>
      <c r="C5" s="87" t="s">
        <v>84</v>
      </c>
      <c r="D5" s="88" t="s">
        <v>41</v>
      </c>
    </row>
    <row r="6" spans="1:4" ht="28.9" customHeight="1" x14ac:dyDescent="0.45">
      <c r="A6" s="96" t="s">
        <v>144</v>
      </c>
      <c r="B6" s="59">
        <v>488</v>
      </c>
      <c r="C6" s="97">
        <v>12.06</v>
      </c>
      <c r="D6" s="52">
        <f>SUM(B6*C6)</f>
        <v>5885.2800000000007</v>
      </c>
    </row>
    <row r="7" spans="1:4" x14ac:dyDescent="0.45">
      <c r="A7" s="96" t="s">
        <v>145</v>
      </c>
      <c r="B7" s="59">
        <v>1295</v>
      </c>
      <c r="C7" s="97">
        <v>12.06</v>
      </c>
      <c r="D7" s="52">
        <f t="shared" ref="D7:D8" si="0">SUM(B7*C7)</f>
        <v>15617.7</v>
      </c>
    </row>
    <row r="8" spans="1:4" x14ac:dyDescent="0.45">
      <c r="A8" s="96" t="s">
        <v>168</v>
      </c>
      <c r="B8" s="98">
        <v>306</v>
      </c>
      <c r="C8" s="97">
        <v>12.39</v>
      </c>
      <c r="D8" s="52">
        <f t="shared" si="0"/>
        <v>3791.34</v>
      </c>
    </row>
    <row r="9" spans="1:4" s="120" customFormat="1" x14ac:dyDescent="0.45">
      <c r="A9" s="121" t="s">
        <v>42</v>
      </c>
      <c r="B9" s="121"/>
      <c r="C9" s="122"/>
      <c r="D9" s="123">
        <f>SUM(D6:D8)</f>
        <v>25294.320000000003</v>
      </c>
    </row>
    <row r="10" spans="1:4" x14ac:dyDescent="0.45">
      <c r="B10" s="81"/>
      <c r="D10" s="95"/>
    </row>
    <row r="11" spans="1:4" x14ac:dyDescent="0.45">
      <c r="A11" s="37" t="s">
        <v>146</v>
      </c>
      <c r="B11" s="37"/>
      <c r="C11" s="37"/>
      <c r="D11" s="95"/>
    </row>
    <row r="12" spans="1:4" x14ac:dyDescent="0.45">
      <c r="A12" s="146"/>
      <c r="B12" s="146"/>
      <c r="D12" s="95"/>
    </row>
    <row r="13" spans="1:4" x14ac:dyDescent="0.45">
      <c r="A13" s="58" t="s">
        <v>82</v>
      </c>
      <c r="B13" s="99" t="s">
        <v>41</v>
      </c>
      <c r="C13" s="60" t="s">
        <v>85</v>
      </c>
      <c r="D13" s="95"/>
    </row>
    <row r="14" spans="1:4" x14ac:dyDescent="0.45">
      <c r="A14" s="58" t="s">
        <v>91</v>
      </c>
      <c r="B14" s="99">
        <v>1432</v>
      </c>
      <c r="C14" s="60" t="s">
        <v>86</v>
      </c>
      <c r="D14" s="95"/>
    </row>
    <row r="15" spans="1:4" x14ac:dyDescent="0.45">
      <c r="A15" s="58" t="s">
        <v>89</v>
      </c>
      <c r="B15" s="99">
        <v>1538</v>
      </c>
      <c r="C15" s="60" t="s">
        <v>101</v>
      </c>
      <c r="D15" s="95" t="s">
        <v>4</v>
      </c>
    </row>
    <row r="16" spans="1:4" x14ac:dyDescent="0.45">
      <c r="A16" s="58" t="s">
        <v>92</v>
      </c>
      <c r="B16" s="99">
        <v>1739</v>
      </c>
      <c r="C16" s="60" t="s">
        <v>86</v>
      </c>
      <c r="D16" s="95"/>
    </row>
    <row r="17" spans="1:4" x14ac:dyDescent="0.45">
      <c r="A17" s="58" t="s">
        <v>93</v>
      </c>
      <c r="B17" s="99">
        <v>1462</v>
      </c>
      <c r="C17" s="60" t="s">
        <v>86</v>
      </c>
      <c r="D17" s="95"/>
    </row>
    <row r="18" spans="1:4" x14ac:dyDescent="0.45">
      <c r="A18" s="58" t="s">
        <v>94</v>
      </c>
      <c r="B18" s="99">
        <v>1587</v>
      </c>
      <c r="C18" s="60" t="s">
        <v>86</v>
      </c>
      <c r="D18" s="95"/>
    </row>
    <row r="19" spans="1:4" x14ac:dyDescent="0.45">
      <c r="A19" s="58" t="s">
        <v>95</v>
      </c>
      <c r="B19" s="99">
        <v>1327</v>
      </c>
      <c r="C19" s="60" t="s">
        <v>86</v>
      </c>
      <c r="D19" s="95"/>
    </row>
    <row r="20" spans="1:4" x14ac:dyDescent="0.45">
      <c r="A20" s="58" t="s">
        <v>96</v>
      </c>
      <c r="B20" s="99">
        <v>1799</v>
      </c>
      <c r="C20" s="60" t="s">
        <v>102</v>
      </c>
      <c r="D20" s="95"/>
    </row>
    <row r="21" spans="1:4" x14ac:dyDescent="0.45">
      <c r="A21" s="58" t="s">
        <v>97</v>
      </c>
      <c r="B21" s="99">
        <v>1592</v>
      </c>
      <c r="C21" s="60" t="s">
        <v>86</v>
      </c>
      <c r="D21" s="95"/>
    </row>
    <row r="22" spans="1:4" x14ac:dyDescent="0.45">
      <c r="A22" s="58" t="s">
        <v>98</v>
      </c>
      <c r="B22" s="99">
        <v>1373</v>
      </c>
      <c r="C22" s="60" t="s">
        <v>86</v>
      </c>
      <c r="D22" s="95"/>
    </row>
    <row r="23" spans="1:4" x14ac:dyDescent="0.45">
      <c r="A23" s="100" t="s">
        <v>99</v>
      </c>
      <c r="B23" s="99">
        <v>1577</v>
      </c>
      <c r="C23" s="60" t="s">
        <v>86</v>
      </c>
      <c r="D23" s="95"/>
    </row>
    <row r="24" spans="1:4" x14ac:dyDescent="0.45">
      <c r="A24" s="58" t="s">
        <v>100</v>
      </c>
      <c r="B24" s="99">
        <v>1419</v>
      </c>
      <c r="C24" s="60" t="s">
        <v>86</v>
      </c>
      <c r="D24" s="95"/>
    </row>
    <row r="25" spans="1:4" x14ac:dyDescent="0.45">
      <c r="A25" s="90" t="s">
        <v>42</v>
      </c>
      <c r="B25" s="89">
        <f>SUM(B14:B24)</f>
        <v>16845</v>
      </c>
      <c r="D25" s="95"/>
    </row>
    <row r="26" spans="1:4" x14ac:dyDescent="0.45">
      <c r="A26" s="93"/>
      <c r="B26" s="94"/>
      <c r="D26" s="95"/>
    </row>
    <row r="27" spans="1:4" x14ac:dyDescent="0.45">
      <c r="A27" s="145" t="s">
        <v>87</v>
      </c>
      <c r="B27" s="145"/>
      <c r="C27" s="145"/>
      <c r="D27" s="95"/>
    </row>
    <row r="28" spans="1:4" x14ac:dyDescent="0.45">
      <c r="B28" s="81"/>
      <c r="D28" s="95"/>
    </row>
    <row r="29" spans="1:4" x14ac:dyDescent="0.45">
      <c r="A29" s="91" t="s">
        <v>82</v>
      </c>
      <c r="B29" s="92" t="s">
        <v>41</v>
      </c>
      <c r="D29" s="95"/>
    </row>
    <row r="30" spans="1:4" x14ac:dyDescent="0.45">
      <c r="A30" s="58" t="s">
        <v>90</v>
      </c>
      <c r="B30" s="92">
        <v>1647.8</v>
      </c>
      <c r="D30" s="95"/>
    </row>
    <row r="31" spans="1:4" x14ac:dyDescent="0.45">
      <c r="A31" s="58" t="s">
        <v>89</v>
      </c>
      <c r="B31" s="92">
        <v>540</v>
      </c>
      <c r="D31" s="95"/>
    </row>
    <row r="32" spans="1:4" x14ac:dyDescent="0.45">
      <c r="A32" s="58" t="s">
        <v>94</v>
      </c>
      <c r="B32" s="92">
        <v>979.2</v>
      </c>
      <c r="D32" s="95"/>
    </row>
    <row r="33" spans="1:4" x14ac:dyDescent="0.45">
      <c r="A33" s="58" t="s">
        <v>97</v>
      </c>
      <c r="B33" s="92">
        <v>1565.05</v>
      </c>
      <c r="D33" s="95"/>
    </row>
    <row r="34" spans="1:4" x14ac:dyDescent="0.45">
      <c r="A34" s="100" t="s">
        <v>99</v>
      </c>
      <c r="B34" s="92">
        <v>336.6</v>
      </c>
      <c r="D34" s="95"/>
    </row>
    <row r="35" spans="1:4" x14ac:dyDescent="0.45">
      <c r="A35" s="58" t="s">
        <v>100</v>
      </c>
      <c r="B35" s="92">
        <v>918.6</v>
      </c>
      <c r="D35" s="95"/>
    </row>
    <row r="36" spans="1:4" x14ac:dyDescent="0.45">
      <c r="A36" s="61" t="s">
        <v>41</v>
      </c>
      <c r="B36" s="89">
        <f>SUM(B30:B35)</f>
        <v>5987.2500000000009</v>
      </c>
      <c r="D36" s="95"/>
    </row>
  </sheetData>
  <mergeCells count="2">
    <mergeCell ref="A27:C27"/>
    <mergeCell ref="A12:B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4"/>
  <sheetViews>
    <sheetView topLeftCell="A6" workbookViewId="0">
      <selection activeCell="G10" sqref="G10"/>
    </sheetView>
  </sheetViews>
  <sheetFormatPr defaultRowHeight="12.4" x14ac:dyDescent="0.3"/>
  <cols>
    <col min="4" max="4" width="9.17578125" customWidth="1"/>
    <col min="7" max="7" width="8.703125" customWidth="1"/>
    <col min="9" max="9" width="10.46875" customWidth="1"/>
  </cols>
  <sheetData>
    <row r="1" spans="1:9" ht="14.25" x14ac:dyDescent="0.45">
      <c r="A1" s="134" t="s">
        <v>49</v>
      </c>
      <c r="B1" s="134"/>
      <c r="C1" s="134"/>
      <c r="D1" s="134"/>
      <c r="E1" s="134"/>
      <c r="F1" s="134"/>
      <c r="G1" s="134"/>
      <c r="H1" s="134"/>
      <c r="I1" s="37"/>
    </row>
    <row r="2" spans="1:9" ht="8.25" customHeight="1" x14ac:dyDescent="0.45">
      <c r="A2" s="35"/>
      <c r="B2" s="35"/>
      <c r="C2" s="35"/>
      <c r="D2" s="35"/>
      <c r="E2" s="35"/>
      <c r="F2" s="35"/>
      <c r="G2" s="35"/>
      <c r="H2" s="35"/>
      <c r="I2" s="35"/>
    </row>
    <row r="3" spans="1:9" ht="14.25" x14ac:dyDescent="0.3">
      <c r="A3" s="150" t="s">
        <v>50</v>
      </c>
      <c r="B3" s="150"/>
      <c r="C3" s="150"/>
      <c r="D3" s="150"/>
      <c r="E3" s="150"/>
      <c r="F3" s="150"/>
      <c r="G3" s="150"/>
      <c r="H3" s="150"/>
      <c r="I3" s="8"/>
    </row>
    <row r="4" spans="1:9" ht="4.5" customHeight="1" x14ac:dyDescent="0.3">
      <c r="A4" s="53"/>
      <c r="B4" s="53"/>
      <c r="C4" s="53"/>
      <c r="D4" s="53"/>
      <c r="E4" s="53"/>
      <c r="F4" s="53"/>
      <c r="G4" s="53"/>
      <c r="H4" s="53"/>
      <c r="I4" s="53"/>
    </row>
    <row r="5" spans="1:9" ht="12.4" customHeight="1" x14ac:dyDescent="0.3">
      <c r="A5" s="149" t="s">
        <v>60</v>
      </c>
      <c r="B5" s="149"/>
      <c r="C5" s="149"/>
      <c r="D5" s="149"/>
      <c r="E5" s="149"/>
      <c r="F5" s="149"/>
      <c r="G5" s="149"/>
      <c r="H5" s="149"/>
      <c r="I5" s="14"/>
    </row>
    <row r="6" spans="1:9" ht="15.4" customHeight="1" x14ac:dyDescent="0.3">
      <c r="A6" s="149"/>
      <c r="B6" s="149"/>
      <c r="C6" s="149"/>
      <c r="D6" s="149"/>
      <c r="E6" s="149"/>
      <c r="F6" s="149"/>
      <c r="G6" s="149"/>
      <c r="H6" s="149"/>
      <c r="I6" s="14"/>
    </row>
    <row r="7" spans="1:9" ht="7.5" customHeight="1" x14ac:dyDescent="0.3">
      <c r="A7" s="14"/>
      <c r="B7" s="14"/>
      <c r="C7" s="14"/>
      <c r="D7" s="14"/>
      <c r="E7" s="14"/>
      <c r="F7" s="14"/>
      <c r="G7" s="14"/>
      <c r="H7" s="14"/>
      <c r="I7" s="14"/>
    </row>
    <row r="8" spans="1:9" ht="14.25" x14ac:dyDescent="0.45">
      <c r="A8" s="148" t="s">
        <v>51</v>
      </c>
      <c r="B8" s="148"/>
      <c r="C8" s="13"/>
      <c r="D8" s="13"/>
      <c r="E8" s="13"/>
      <c r="F8" s="13"/>
      <c r="G8" s="13"/>
      <c r="H8" s="13"/>
      <c r="I8" s="13"/>
    </row>
    <row r="9" spans="1:9" ht="15" customHeight="1" x14ac:dyDescent="0.45">
      <c r="A9" s="54"/>
      <c r="B9" s="54"/>
      <c r="C9" s="13"/>
      <c r="D9" s="13"/>
      <c r="E9" s="13"/>
      <c r="F9" s="13"/>
      <c r="G9" s="13"/>
      <c r="H9" s="13"/>
      <c r="I9" s="13"/>
    </row>
    <row r="10" spans="1:9" ht="14.25" x14ac:dyDescent="0.45">
      <c r="A10" s="138" t="s">
        <v>120</v>
      </c>
      <c r="B10" s="138"/>
      <c r="C10" s="138"/>
      <c r="D10" s="138"/>
      <c r="E10" s="138"/>
      <c r="F10" s="138"/>
      <c r="G10" s="120">
        <v>38.46</v>
      </c>
      <c r="H10" s="13"/>
      <c r="I10" s="56"/>
    </row>
    <row r="11" spans="1:9" ht="15" customHeight="1" x14ac:dyDescent="0.45">
      <c r="A11" s="17"/>
      <c r="B11" s="17"/>
      <c r="C11" s="17"/>
      <c r="D11" s="17"/>
      <c r="E11" s="17"/>
      <c r="F11" s="17"/>
      <c r="G11" s="13"/>
      <c r="H11" s="13"/>
      <c r="I11" s="13"/>
    </row>
    <row r="12" spans="1:9" ht="14.25" x14ac:dyDescent="0.45">
      <c r="A12" s="54" t="s">
        <v>52</v>
      </c>
      <c r="B12" s="17"/>
      <c r="C12" s="17"/>
      <c r="D12" s="17"/>
      <c r="E12" s="17"/>
      <c r="F12" s="17"/>
      <c r="G12" s="13"/>
      <c r="H12" s="13"/>
      <c r="I12" s="13"/>
    </row>
    <row r="13" spans="1:9" ht="7.5" customHeight="1" x14ac:dyDescent="0.45">
      <c r="A13" s="54"/>
      <c r="B13" s="17"/>
      <c r="C13" s="17"/>
      <c r="D13" s="17"/>
      <c r="E13" s="17"/>
      <c r="F13" s="17"/>
      <c r="G13" s="13"/>
      <c r="H13" s="13"/>
      <c r="I13" s="13"/>
    </row>
    <row r="14" spans="1:9" ht="14.25" x14ac:dyDescent="0.45">
      <c r="A14" s="17" t="s">
        <v>53</v>
      </c>
      <c r="B14" s="17"/>
      <c r="C14" s="17"/>
      <c r="D14" s="17"/>
      <c r="E14" s="17"/>
      <c r="F14" s="17"/>
      <c r="G14" s="13" t="s">
        <v>54</v>
      </c>
      <c r="H14" s="13"/>
      <c r="I14" s="13"/>
    </row>
    <row r="15" spans="1:9" ht="14.25" x14ac:dyDescent="0.45">
      <c r="A15" s="17" t="s">
        <v>124</v>
      </c>
      <c r="B15" s="17"/>
      <c r="C15" s="17"/>
      <c r="D15" s="17"/>
      <c r="E15" s="17"/>
      <c r="F15" s="17"/>
      <c r="G15" s="13">
        <v>1.73</v>
      </c>
      <c r="H15" s="13"/>
      <c r="I15" s="13"/>
    </row>
    <row r="16" spans="1:9" ht="14.25" x14ac:dyDescent="0.45">
      <c r="A16" s="17" t="s">
        <v>121</v>
      </c>
      <c r="B16" s="17"/>
      <c r="C16" s="17"/>
      <c r="D16" s="17"/>
      <c r="E16" s="17"/>
      <c r="F16" s="17"/>
      <c r="G16" s="56">
        <v>10.16</v>
      </c>
      <c r="H16" s="13"/>
      <c r="I16" s="13"/>
    </row>
    <row r="17" spans="1:9" ht="14.25" x14ac:dyDescent="0.45">
      <c r="A17" s="17" t="s">
        <v>122</v>
      </c>
      <c r="B17" s="17"/>
      <c r="C17" s="17"/>
      <c r="D17" s="17"/>
      <c r="E17" s="16"/>
      <c r="F17" s="17"/>
      <c r="G17" s="13">
        <v>10.43</v>
      </c>
      <c r="H17" s="13"/>
      <c r="I17" s="13"/>
    </row>
    <row r="18" spans="1:9" ht="14.25" x14ac:dyDescent="0.45">
      <c r="A18" s="17" t="s">
        <v>123</v>
      </c>
      <c r="B18" s="17"/>
      <c r="C18" s="17"/>
      <c r="D18" s="17"/>
      <c r="E18" s="17"/>
      <c r="F18" s="17"/>
      <c r="G18" s="56">
        <f>G10-G15-G16-G17</f>
        <v>16.140000000000004</v>
      </c>
      <c r="H18" s="13"/>
      <c r="I18" s="13"/>
    </row>
    <row r="19" spans="1:9" ht="15" customHeight="1" x14ac:dyDescent="0.45">
      <c r="A19" s="17"/>
      <c r="B19" s="17"/>
      <c r="C19" s="17"/>
      <c r="D19" s="17"/>
      <c r="E19" s="17"/>
      <c r="F19" s="17"/>
      <c r="G19" s="13"/>
      <c r="H19" s="13"/>
      <c r="I19" s="13"/>
    </row>
    <row r="20" spans="1:9" ht="14.25" x14ac:dyDescent="0.45">
      <c r="A20" s="54" t="s">
        <v>55</v>
      </c>
      <c r="B20" s="17"/>
      <c r="C20" s="17"/>
      <c r="D20" s="17"/>
      <c r="E20" s="17"/>
      <c r="F20" s="17"/>
      <c r="G20" s="13"/>
      <c r="H20" s="13"/>
      <c r="I20" s="13"/>
    </row>
    <row r="21" spans="1:9" ht="7.5" customHeight="1" x14ac:dyDescent="0.45">
      <c r="A21" s="54"/>
      <c r="B21" s="17"/>
      <c r="C21" s="17"/>
      <c r="D21" s="17"/>
      <c r="E21" s="17"/>
      <c r="F21" s="17"/>
      <c r="G21" s="13"/>
      <c r="H21" s="13"/>
      <c r="I21" s="13"/>
    </row>
    <row r="22" spans="1:9" ht="12.4" customHeight="1" x14ac:dyDescent="0.3">
      <c r="A22" s="147" t="s">
        <v>125</v>
      </c>
      <c r="B22" s="147"/>
      <c r="C22" s="147"/>
      <c r="D22" s="147"/>
      <c r="E22" s="147"/>
      <c r="F22" s="147"/>
      <c r="G22" s="147"/>
      <c r="H22" s="147"/>
      <c r="I22" s="14"/>
    </row>
    <row r="23" spans="1:9" ht="16.5" customHeight="1" x14ac:dyDescent="0.3">
      <c r="A23" s="147"/>
      <c r="B23" s="147"/>
      <c r="C23" s="147"/>
      <c r="D23" s="147"/>
      <c r="E23" s="147"/>
      <c r="F23" s="147"/>
      <c r="G23" s="147"/>
      <c r="H23" s="147"/>
      <c r="I23" s="14"/>
    </row>
    <row r="24" spans="1:9" ht="14.25" x14ac:dyDescent="0.3">
      <c r="A24" s="15"/>
      <c r="B24" s="15"/>
      <c r="C24" s="15"/>
      <c r="D24" s="15"/>
      <c r="E24" s="15"/>
      <c r="F24" s="15"/>
      <c r="G24" s="17" t="s">
        <v>54</v>
      </c>
      <c r="H24" s="15"/>
      <c r="I24" s="15"/>
    </row>
    <row r="25" spans="1:9" ht="14.25" x14ac:dyDescent="0.45">
      <c r="A25" s="17" t="s">
        <v>129</v>
      </c>
      <c r="B25" s="17" t="s">
        <v>56</v>
      </c>
      <c r="C25" s="17"/>
      <c r="D25" s="17"/>
      <c r="E25" s="17"/>
      <c r="F25" s="17"/>
      <c r="G25" s="13">
        <v>1.01</v>
      </c>
      <c r="H25" s="13"/>
      <c r="I25" s="13"/>
    </row>
    <row r="26" spans="1:9" ht="14.25" x14ac:dyDescent="0.45">
      <c r="A26" s="17"/>
      <c r="B26" s="17" t="s">
        <v>57</v>
      </c>
      <c r="C26" s="17"/>
      <c r="D26" s="17"/>
      <c r="E26" s="17"/>
      <c r="F26" s="17"/>
      <c r="G26" s="13">
        <v>4.0599999999999996</v>
      </c>
      <c r="H26" s="13"/>
      <c r="I26" s="13"/>
    </row>
    <row r="27" spans="1:9" ht="14.25" x14ac:dyDescent="0.45">
      <c r="A27" s="17"/>
      <c r="B27" s="17" t="s">
        <v>58</v>
      </c>
      <c r="C27" s="17"/>
      <c r="D27" s="17"/>
      <c r="E27" s="17"/>
      <c r="F27" s="17"/>
      <c r="G27" s="13">
        <v>10.33</v>
      </c>
      <c r="H27" s="13"/>
      <c r="I27" s="13"/>
    </row>
    <row r="28" spans="1:9" ht="7.5" customHeight="1" x14ac:dyDescent="0.45">
      <c r="A28" s="17"/>
      <c r="B28" s="17"/>
      <c r="C28" s="17"/>
      <c r="D28" s="17"/>
      <c r="E28" s="17"/>
      <c r="F28" s="17"/>
      <c r="G28" s="13"/>
      <c r="H28" s="13"/>
      <c r="I28" s="13"/>
    </row>
    <row r="29" spans="1:9" ht="15" customHeight="1" x14ac:dyDescent="0.45">
      <c r="A29" s="54" t="s">
        <v>59</v>
      </c>
      <c r="B29" s="17"/>
      <c r="C29" s="17"/>
      <c r="D29" s="17"/>
      <c r="E29" s="17"/>
      <c r="F29" s="17"/>
      <c r="G29" s="13"/>
      <c r="H29" s="13"/>
      <c r="I29" s="13"/>
    </row>
    <row r="30" spans="1:9" ht="15" customHeight="1" x14ac:dyDescent="0.45">
      <c r="A30" s="17"/>
      <c r="B30" s="17"/>
      <c r="C30" s="17"/>
      <c r="D30" s="17"/>
      <c r="E30" s="17"/>
      <c r="F30" s="17"/>
      <c r="G30" s="13" t="s">
        <v>54</v>
      </c>
      <c r="H30" s="13"/>
      <c r="I30" s="13"/>
    </row>
    <row r="31" spans="1:9" ht="15" customHeight="1" x14ac:dyDescent="0.45">
      <c r="A31" s="17" t="s">
        <v>126</v>
      </c>
      <c r="B31" s="17"/>
      <c r="C31" s="17"/>
      <c r="D31" s="17"/>
      <c r="E31" s="17"/>
      <c r="F31" s="17"/>
      <c r="G31" s="13">
        <v>1</v>
      </c>
      <c r="H31" s="13"/>
      <c r="I31" s="13"/>
    </row>
    <row r="32" spans="1:9" ht="15" customHeight="1" x14ac:dyDescent="0.45">
      <c r="A32" s="17" t="s">
        <v>127</v>
      </c>
      <c r="B32" s="17"/>
      <c r="C32" s="17"/>
      <c r="D32" s="17"/>
      <c r="E32" s="17"/>
      <c r="F32" s="17"/>
      <c r="G32" s="13">
        <v>1</v>
      </c>
      <c r="H32" s="13"/>
      <c r="I32" s="13"/>
    </row>
    <row r="33" spans="1:9" ht="15" customHeight="1" x14ac:dyDescent="0.45">
      <c r="A33" s="17" t="s">
        <v>128</v>
      </c>
      <c r="B33" s="17"/>
      <c r="C33" s="17"/>
      <c r="D33" s="17"/>
      <c r="E33" s="17"/>
      <c r="F33" s="17"/>
      <c r="G33" s="57">
        <f>SUM(G10-(G31+G32))</f>
        <v>36.46</v>
      </c>
      <c r="H33" s="13"/>
      <c r="I33" s="13"/>
    </row>
    <row r="34" spans="1:9" ht="7.5" customHeight="1" x14ac:dyDescent="0.45">
      <c r="A34" s="17"/>
      <c r="B34" s="17"/>
      <c r="C34" s="17"/>
      <c r="D34" s="17"/>
      <c r="E34" s="17"/>
      <c r="F34" s="17"/>
      <c r="G34" s="13"/>
      <c r="H34" s="13"/>
      <c r="I34" s="13"/>
    </row>
  </sheetData>
  <mergeCells count="6">
    <mergeCell ref="A10:F10"/>
    <mergeCell ref="A22:H23"/>
    <mergeCell ref="A8:B8"/>
    <mergeCell ref="A5:H6"/>
    <mergeCell ref="A1:H1"/>
    <mergeCell ref="A3:H3"/>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4"/>
  <sheetViews>
    <sheetView tabSelected="1" topLeftCell="A34" workbookViewId="0">
      <selection activeCell="F49" sqref="F49"/>
    </sheetView>
  </sheetViews>
  <sheetFormatPr defaultRowHeight="14.25" x14ac:dyDescent="0.45"/>
  <cols>
    <col min="1" max="1" width="0.64453125" style="13" customWidth="1"/>
    <col min="2" max="2" width="30.87890625" style="13" customWidth="1"/>
    <col min="3" max="3" width="10.17578125" style="13" customWidth="1"/>
    <col min="4" max="4" width="8.3515625" style="13" customWidth="1"/>
    <col min="5" max="5" width="12.64453125" style="13" customWidth="1"/>
    <col min="6" max="6" width="12.234375" style="13" customWidth="1"/>
    <col min="7" max="16384" width="8.9375" style="13"/>
  </cols>
  <sheetData>
    <row r="1" spans="1:23" x14ac:dyDescent="0.45">
      <c r="A1" s="150" t="s">
        <v>61</v>
      </c>
      <c r="B1" s="150"/>
      <c r="C1" s="150"/>
      <c r="D1" s="150"/>
      <c r="E1" s="150"/>
      <c r="F1" s="150"/>
      <c r="G1" s="8"/>
    </row>
    <row r="2" spans="1:23" x14ac:dyDescent="0.45">
      <c r="A2" s="3" t="s">
        <v>62</v>
      </c>
    </row>
    <row r="3" spans="1:23" x14ac:dyDescent="0.45">
      <c r="B3" s="55" t="s">
        <v>130</v>
      </c>
    </row>
    <row r="4" spans="1:23" x14ac:dyDescent="0.45">
      <c r="B4" s="73" t="s">
        <v>147</v>
      </c>
    </row>
    <row r="5" spans="1:23" x14ac:dyDescent="0.45">
      <c r="B5" s="61" t="s">
        <v>63</v>
      </c>
      <c r="C5" s="62" t="s">
        <v>64</v>
      </c>
      <c r="D5" s="63" t="s">
        <v>54</v>
      </c>
      <c r="E5" s="64" t="s">
        <v>41</v>
      </c>
    </row>
    <row r="6" spans="1:23" x14ac:dyDescent="0.45">
      <c r="B6" s="74" t="s">
        <v>148</v>
      </c>
      <c r="C6" s="75">
        <v>70200</v>
      </c>
      <c r="D6" s="124">
        <f>Multipliers!G15</f>
        <v>1.73</v>
      </c>
      <c r="E6" s="75">
        <f>SUM(C6*D6)</f>
        <v>121446</v>
      </c>
    </row>
    <row r="7" spans="1:23" x14ac:dyDescent="0.45">
      <c r="B7" s="155" t="s">
        <v>42</v>
      </c>
      <c r="C7" s="155"/>
      <c r="D7" s="155"/>
      <c r="E7" s="112">
        <f>E6</f>
        <v>121446</v>
      </c>
    </row>
    <row r="8" spans="1:23" x14ac:dyDescent="0.45">
      <c r="B8" s="73"/>
    </row>
    <row r="9" spans="1:23" x14ac:dyDescent="0.45">
      <c r="B9" s="55" t="s">
        <v>131</v>
      </c>
    </row>
    <row r="10" spans="1:23" ht="4.9000000000000004" customHeight="1" x14ac:dyDescent="0.45">
      <c r="B10" s="73"/>
    </row>
    <row r="11" spans="1:23" x14ac:dyDescent="0.45">
      <c r="B11" s="61" t="s">
        <v>63</v>
      </c>
      <c r="C11" s="62" t="s">
        <v>64</v>
      </c>
      <c r="D11" s="63" t="s">
        <v>54</v>
      </c>
      <c r="E11" s="64" t="s">
        <v>41</v>
      </c>
    </row>
    <row r="12" spans="1:23" ht="42.75" x14ac:dyDescent="0.45">
      <c r="B12" s="74" t="s">
        <v>157</v>
      </c>
      <c r="C12" s="75">
        <v>33180</v>
      </c>
      <c r="D12" s="124">
        <f>Multipliers!$G$16</f>
        <v>10.16</v>
      </c>
      <c r="E12" s="75">
        <f>SUM(C12*D12)</f>
        <v>337108.8</v>
      </c>
      <c r="F12" s="29"/>
      <c r="G12" s="65"/>
      <c r="I12" s="110" t="s">
        <v>152</v>
      </c>
      <c r="J12"/>
      <c r="K12"/>
    </row>
    <row r="13" spans="1:23" x14ac:dyDescent="0.45">
      <c r="B13" s="58" t="s">
        <v>158</v>
      </c>
      <c r="C13" s="75">
        <v>3416.33</v>
      </c>
      <c r="D13" s="76">
        <f>Multipliers!$G$16</f>
        <v>10.16</v>
      </c>
      <c r="E13" s="75">
        <f t="shared" ref="E13:E19" si="0">SUM(C13*D13)</f>
        <v>34709.912799999998</v>
      </c>
      <c r="G13" s="81"/>
      <c r="I13" s="110" t="s">
        <v>66</v>
      </c>
      <c r="J13" s="111">
        <v>1200</v>
      </c>
      <c r="K13"/>
      <c r="P13" s="154"/>
      <c r="Q13" s="154"/>
      <c r="R13" s="154"/>
      <c r="S13" s="154"/>
      <c r="T13" s="29"/>
      <c r="U13" s="29"/>
      <c r="V13" s="29"/>
      <c r="W13" s="29"/>
    </row>
    <row r="14" spans="1:23" x14ac:dyDescent="0.45">
      <c r="B14" s="77" t="s">
        <v>159</v>
      </c>
      <c r="C14" s="75">
        <v>1300</v>
      </c>
      <c r="D14" s="76">
        <f>Multipliers!$G$16</f>
        <v>10.16</v>
      </c>
      <c r="E14" s="75">
        <f t="shared" si="0"/>
        <v>13208</v>
      </c>
      <c r="I14" s="110" t="s">
        <v>65</v>
      </c>
      <c r="J14" s="110">
        <v>135</v>
      </c>
      <c r="K14"/>
      <c r="P14" s="154"/>
      <c r="Q14" s="154"/>
      <c r="R14" s="154"/>
      <c r="S14" s="154"/>
      <c r="T14" s="29"/>
      <c r="U14" s="29"/>
      <c r="V14" s="29"/>
      <c r="W14" s="29"/>
    </row>
    <row r="15" spans="1:23" x14ac:dyDescent="0.45">
      <c r="B15" s="79" t="s">
        <v>66</v>
      </c>
      <c r="C15" s="75">
        <v>1200</v>
      </c>
      <c r="D15" s="76">
        <f>Multipliers!$G$16</f>
        <v>10.16</v>
      </c>
      <c r="E15" s="75">
        <f t="shared" si="0"/>
        <v>12192</v>
      </c>
      <c r="I15" s="110" t="s">
        <v>67</v>
      </c>
      <c r="J15"/>
      <c r="K15" s="110">
        <v>800</v>
      </c>
      <c r="P15" s="154"/>
      <c r="Q15" s="154"/>
      <c r="R15" s="154"/>
      <c r="S15" s="154"/>
      <c r="T15" s="29"/>
      <c r="U15" s="29"/>
      <c r="V15" s="29"/>
      <c r="W15" s="29"/>
    </row>
    <row r="16" spans="1:23" x14ac:dyDescent="0.45">
      <c r="B16" s="77" t="s">
        <v>65</v>
      </c>
      <c r="C16" s="75">
        <v>135</v>
      </c>
      <c r="D16" s="76">
        <f>Multipliers!$G$16</f>
        <v>10.16</v>
      </c>
      <c r="E16" s="75">
        <f t="shared" si="0"/>
        <v>1371.6</v>
      </c>
      <c r="I16" s="110" t="s">
        <v>69</v>
      </c>
      <c r="J16"/>
      <c r="K16" s="110">
        <v>500</v>
      </c>
      <c r="P16" s="154"/>
      <c r="Q16" s="154"/>
      <c r="R16" s="154"/>
      <c r="S16" s="154"/>
      <c r="T16" s="29"/>
      <c r="U16" s="29"/>
      <c r="V16" s="29"/>
      <c r="W16" s="29"/>
    </row>
    <row r="17" spans="2:23" x14ac:dyDescent="0.45">
      <c r="B17" s="79" t="s">
        <v>67</v>
      </c>
      <c r="C17" s="75">
        <v>800</v>
      </c>
      <c r="D17" s="76">
        <f>Multipliers!$G$16</f>
        <v>10.16</v>
      </c>
      <c r="E17" s="75">
        <f t="shared" si="0"/>
        <v>8128</v>
      </c>
      <c r="I17" s="110" t="s">
        <v>153</v>
      </c>
      <c r="J17"/>
      <c r="K17" s="110" t="s">
        <v>154</v>
      </c>
      <c r="P17" s="154"/>
      <c r="Q17" s="154"/>
      <c r="R17" s="154"/>
      <c r="S17" s="154"/>
      <c r="T17" s="29"/>
      <c r="U17" s="29"/>
      <c r="V17" s="29"/>
      <c r="W17" s="29"/>
    </row>
    <row r="18" spans="2:23" x14ac:dyDescent="0.45">
      <c r="B18" s="77" t="s">
        <v>68</v>
      </c>
      <c r="C18" s="75">
        <v>814.44</v>
      </c>
      <c r="D18" s="76">
        <f>Multipliers!$G$16</f>
        <v>10.16</v>
      </c>
      <c r="E18" s="75">
        <f t="shared" si="0"/>
        <v>8274.7103999999999</v>
      </c>
      <c r="I18" s="110" t="s">
        <v>155</v>
      </c>
      <c r="J18"/>
      <c r="K18"/>
      <c r="P18" s="78"/>
      <c r="Q18" s="78"/>
      <c r="R18" s="78"/>
      <c r="S18" s="78"/>
      <c r="T18" s="29"/>
      <c r="U18" s="29"/>
      <c r="V18" s="29"/>
      <c r="W18" s="29"/>
    </row>
    <row r="19" spans="2:23" x14ac:dyDescent="0.45">
      <c r="B19" s="79" t="s">
        <v>69</v>
      </c>
      <c r="C19" s="75">
        <v>500</v>
      </c>
      <c r="D19" s="76">
        <f>Multipliers!$G$16</f>
        <v>10.16</v>
      </c>
      <c r="E19" s="75">
        <f t="shared" si="0"/>
        <v>5080</v>
      </c>
      <c r="I19" s="110" t="s">
        <v>156</v>
      </c>
      <c r="J19"/>
      <c r="K19"/>
      <c r="P19" s="151"/>
      <c r="Q19" s="151"/>
      <c r="R19" s="151"/>
      <c r="S19" s="151"/>
      <c r="T19" s="151"/>
      <c r="U19" s="151"/>
      <c r="V19" s="65"/>
      <c r="W19" s="29"/>
    </row>
    <row r="20" spans="2:23" x14ac:dyDescent="0.45">
      <c r="B20" s="153" t="s">
        <v>42</v>
      </c>
      <c r="C20" s="153"/>
      <c r="D20" s="153"/>
      <c r="E20" s="64">
        <f>SUM(E12:E19)</f>
        <v>420073.02319999994</v>
      </c>
      <c r="F20" s="81"/>
      <c r="P20" s="29"/>
      <c r="Q20" s="29"/>
      <c r="R20" s="29"/>
      <c r="S20" s="29"/>
      <c r="T20" s="29"/>
      <c r="U20" s="29"/>
      <c r="V20" s="29"/>
      <c r="W20" s="29"/>
    </row>
    <row r="21" spans="2:23" ht="7.5" customHeight="1" x14ac:dyDescent="0.45">
      <c r="P21" s="29"/>
      <c r="Q21" s="29"/>
      <c r="R21" s="29"/>
      <c r="S21" s="29"/>
      <c r="T21" s="29"/>
      <c r="U21" s="29"/>
      <c r="V21" s="29"/>
      <c r="W21" s="29"/>
    </row>
    <row r="22" spans="2:23" ht="7.5" customHeight="1" x14ac:dyDescent="0.45">
      <c r="P22" s="29"/>
      <c r="Q22" s="29"/>
      <c r="R22" s="29"/>
      <c r="S22" s="29"/>
      <c r="T22" s="29"/>
      <c r="U22" s="29"/>
      <c r="V22" s="29"/>
      <c r="W22" s="29"/>
    </row>
    <row r="23" spans="2:23" x14ac:dyDescent="0.45">
      <c r="B23" s="55" t="s">
        <v>132</v>
      </c>
      <c r="P23" s="29"/>
      <c r="Q23" s="29"/>
      <c r="R23" s="29"/>
      <c r="S23" s="29"/>
      <c r="T23" s="29"/>
      <c r="U23" s="29"/>
      <c r="V23" s="29"/>
      <c r="W23" s="29"/>
    </row>
    <row r="24" spans="2:23" ht="4.9000000000000004" customHeight="1" x14ac:dyDescent="0.45">
      <c r="B24" s="55"/>
      <c r="P24" s="29"/>
      <c r="Q24" s="29"/>
      <c r="R24" s="29"/>
      <c r="S24" s="29"/>
      <c r="T24" s="29"/>
      <c r="U24" s="29"/>
      <c r="V24" s="29"/>
      <c r="W24" s="29"/>
    </row>
    <row r="25" spans="2:23" x14ac:dyDescent="0.45">
      <c r="B25" s="61" t="s">
        <v>63</v>
      </c>
      <c r="C25" s="62" t="s">
        <v>64</v>
      </c>
      <c r="D25" s="63" t="s">
        <v>54</v>
      </c>
      <c r="E25" s="64" t="s">
        <v>41</v>
      </c>
      <c r="P25" s="29"/>
      <c r="Q25" s="29"/>
      <c r="R25" s="29"/>
      <c r="S25" s="29"/>
      <c r="T25" s="29"/>
      <c r="U25" s="29"/>
      <c r="V25" s="29"/>
      <c r="W25" s="29"/>
    </row>
    <row r="26" spans="2:23" ht="28.5" x14ac:dyDescent="0.45">
      <c r="B26" s="74" t="s">
        <v>160</v>
      </c>
      <c r="C26" s="75">
        <v>80412.66</v>
      </c>
      <c r="D26" s="76">
        <f>Multipliers!$G$17</f>
        <v>10.43</v>
      </c>
      <c r="E26" s="75">
        <f>SUM(C26*D26)</f>
        <v>838704.04379999998</v>
      </c>
      <c r="P26" s="29"/>
      <c r="Q26" s="29"/>
      <c r="R26" s="29"/>
      <c r="S26" s="29"/>
      <c r="T26" s="29"/>
      <c r="U26" s="29"/>
      <c r="V26" s="29"/>
      <c r="W26" s="29"/>
    </row>
    <row r="27" spans="2:23" x14ac:dyDescent="0.45">
      <c r="B27" s="74" t="s">
        <v>161</v>
      </c>
      <c r="C27" s="75">
        <v>1628.88</v>
      </c>
      <c r="D27" s="76">
        <f>Multipliers!$G$17</f>
        <v>10.43</v>
      </c>
      <c r="E27" s="75">
        <f>SUM(C27*D27)</f>
        <v>16989.218400000002</v>
      </c>
      <c r="F27" s="81"/>
      <c r="P27" s="29"/>
      <c r="Q27" s="29"/>
      <c r="R27" s="29"/>
      <c r="S27" s="29"/>
      <c r="T27" s="29"/>
      <c r="U27" s="29"/>
      <c r="V27" s="29"/>
      <c r="W27" s="29"/>
    </row>
    <row r="28" spans="2:23" x14ac:dyDescent="0.45">
      <c r="B28" s="153" t="s">
        <v>42</v>
      </c>
      <c r="C28" s="153"/>
      <c r="D28" s="153"/>
      <c r="E28" s="64">
        <f>SUM(E26:E27)</f>
        <v>855693.2622</v>
      </c>
      <c r="P28" s="29"/>
      <c r="Q28" s="29"/>
      <c r="R28" s="29"/>
      <c r="S28" s="29"/>
      <c r="T28" s="29"/>
      <c r="U28" s="29"/>
      <c r="V28" s="29"/>
      <c r="W28" s="29"/>
    </row>
    <row r="29" spans="2:23" ht="14.35" customHeight="1" x14ac:dyDescent="0.45">
      <c r="P29" s="29"/>
      <c r="Q29" s="29"/>
      <c r="R29" s="29"/>
      <c r="S29" s="29"/>
      <c r="T29" s="29"/>
      <c r="U29" s="29"/>
      <c r="V29" s="29"/>
      <c r="W29" s="29"/>
    </row>
    <row r="30" spans="2:23" x14ac:dyDescent="0.45">
      <c r="B30" s="67" t="s">
        <v>133</v>
      </c>
      <c r="P30" s="29"/>
      <c r="Q30" s="29"/>
      <c r="R30" s="29"/>
      <c r="S30" s="29"/>
      <c r="T30" s="29"/>
      <c r="U30" s="29"/>
      <c r="V30" s="29"/>
      <c r="W30" s="29"/>
    </row>
    <row r="31" spans="2:23" ht="4.5" customHeight="1" x14ac:dyDescent="0.45">
      <c r="B31" s="67"/>
      <c r="P31" s="29"/>
      <c r="Q31" s="29"/>
      <c r="R31" s="29"/>
      <c r="S31" s="29"/>
      <c r="T31" s="29"/>
      <c r="U31" s="29"/>
      <c r="V31" s="29"/>
      <c r="W31" s="29"/>
    </row>
    <row r="32" spans="2:23" x14ac:dyDescent="0.45">
      <c r="B32" s="61" t="s">
        <v>63</v>
      </c>
      <c r="C32" s="62" t="s">
        <v>64</v>
      </c>
      <c r="D32" s="63" t="s">
        <v>54</v>
      </c>
      <c r="E32" s="64" t="s">
        <v>41</v>
      </c>
      <c r="P32" s="29"/>
      <c r="Q32" s="29"/>
      <c r="R32" s="29"/>
      <c r="S32" s="29"/>
      <c r="T32" s="29"/>
      <c r="U32" s="29"/>
      <c r="V32" s="29"/>
      <c r="W32" s="29"/>
    </row>
    <row r="33" spans="2:23" ht="28.5" x14ac:dyDescent="0.45">
      <c r="B33" s="74" t="s">
        <v>162</v>
      </c>
      <c r="C33" s="113">
        <v>131843.82999999999</v>
      </c>
      <c r="D33" s="76">
        <f>Multipliers!$G$18</f>
        <v>16.140000000000004</v>
      </c>
      <c r="E33" s="75">
        <f>SUM(C33*D33)</f>
        <v>2127959.4162000003</v>
      </c>
      <c r="P33" s="29"/>
      <c r="Q33" s="29"/>
      <c r="R33" s="29"/>
      <c r="S33" s="29"/>
      <c r="T33" s="29"/>
      <c r="U33" s="29"/>
      <c r="V33" s="29"/>
      <c r="W33" s="29"/>
    </row>
    <row r="34" spans="2:23" x14ac:dyDescent="0.45">
      <c r="B34" s="74" t="s">
        <v>161</v>
      </c>
      <c r="C34" s="75">
        <v>2688.96</v>
      </c>
      <c r="D34" s="76">
        <f>Multipliers!$G$18</f>
        <v>16.140000000000004</v>
      </c>
      <c r="E34" s="75">
        <f>SUM(C34*D34)</f>
        <v>43399.81440000001</v>
      </c>
      <c r="P34" s="29"/>
      <c r="Q34" s="29"/>
      <c r="R34" s="29"/>
      <c r="S34" s="29"/>
      <c r="T34" s="29"/>
      <c r="U34" s="29"/>
      <c r="V34" s="29"/>
      <c r="W34" s="29"/>
    </row>
    <row r="35" spans="2:23" x14ac:dyDescent="0.45">
      <c r="B35" s="153" t="s">
        <v>42</v>
      </c>
      <c r="C35" s="153"/>
      <c r="D35" s="153"/>
      <c r="E35" s="64">
        <f>SUM(E33:E34)</f>
        <v>2171359.2306000004</v>
      </c>
      <c r="P35" s="29"/>
      <c r="Q35" s="29"/>
      <c r="R35" s="29"/>
      <c r="S35" s="29"/>
      <c r="T35" s="29"/>
      <c r="U35" s="29"/>
      <c r="V35" s="29"/>
      <c r="W35" s="29"/>
    </row>
    <row r="36" spans="2:23" ht="14.25" customHeight="1" x14ac:dyDescent="0.45">
      <c r="P36" s="29"/>
      <c r="Q36" s="29"/>
      <c r="R36" s="29"/>
      <c r="S36" s="29"/>
      <c r="T36" s="29"/>
      <c r="U36" s="29"/>
      <c r="V36" s="29"/>
      <c r="W36" s="29"/>
    </row>
    <row r="37" spans="2:23" x14ac:dyDescent="0.45">
      <c r="B37" s="68" t="s">
        <v>134</v>
      </c>
      <c r="P37" s="29"/>
      <c r="Q37" s="29"/>
      <c r="R37" s="29"/>
      <c r="S37" s="29"/>
      <c r="T37" s="29"/>
      <c r="U37" s="29"/>
      <c r="V37" s="29"/>
      <c r="W37" s="29"/>
    </row>
    <row r="38" spans="2:23" ht="15" customHeight="1" x14ac:dyDescent="0.45">
      <c r="B38" s="142" t="s">
        <v>135</v>
      </c>
      <c r="C38" s="142"/>
      <c r="D38" s="142"/>
      <c r="E38" s="142"/>
      <c r="F38" s="142"/>
      <c r="P38" s="29"/>
      <c r="Q38" s="29"/>
      <c r="R38" s="29"/>
      <c r="S38" s="29"/>
      <c r="T38" s="29"/>
      <c r="U38" s="29"/>
      <c r="V38" s="29"/>
      <c r="W38" s="29"/>
    </row>
    <row r="39" spans="2:23" x14ac:dyDescent="0.45">
      <c r="B39" s="142"/>
      <c r="C39" s="142"/>
      <c r="D39" s="142"/>
      <c r="E39" s="142"/>
      <c r="F39" s="142"/>
      <c r="P39" s="29"/>
      <c r="Q39" s="29"/>
      <c r="R39" s="29"/>
      <c r="S39" s="29"/>
      <c r="T39" s="29"/>
      <c r="U39" s="29"/>
      <c r="V39" s="29"/>
      <c r="W39" s="29"/>
    </row>
    <row r="40" spans="2:23" x14ac:dyDescent="0.45">
      <c r="B40" s="142"/>
      <c r="C40" s="142"/>
      <c r="D40" s="142"/>
      <c r="E40" s="142"/>
      <c r="F40" s="142"/>
      <c r="P40" s="29"/>
      <c r="Q40" s="29"/>
      <c r="R40" s="29"/>
      <c r="S40" s="29"/>
      <c r="T40" s="29"/>
      <c r="U40" s="29"/>
      <c r="V40" s="29"/>
      <c r="W40" s="29"/>
    </row>
    <row r="41" spans="2:23" x14ac:dyDescent="0.45">
      <c r="B41" s="142"/>
      <c r="C41" s="142"/>
      <c r="D41" s="142"/>
      <c r="E41" s="142"/>
      <c r="F41" s="142"/>
      <c r="P41" s="29"/>
      <c r="Q41" s="29"/>
      <c r="R41" s="29"/>
      <c r="S41" s="29"/>
      <c r="T41" s="29"/>
      <c r="U41" s="29"/>
      <c r="V41" s="29"/>
      <c r="W41" s="29"/>
    </row>
    <row r="42" spans="2:23" ht="7.5" customHeight="1" x14ac:dyDescent="0.45">
      <c r="B42" s="50"/>
      <c r="C42" s="50"/>
      <c r="D42" s="50"/>
      <c r="E42" s="50"/>
      <c r="F42" s="50"/>
      <c r="P42" s="29"/>
      <c r="Q42" s="29"/>
      <c r="R42" s="29"/>
      <c r="S42" s="29"/>
      <c r="T42" s="29"/>
      <c r="U42" s="29"/>
      <c r="V42" s="29"/>
      <c r="W42" s="29"/>
    </row>
    <row r="43" spans="2:23" x14ac:dyDescent="0.45">
      <c r="B43" s="61" t="s">
        <v>63</v>
      </c>
      <c r="C43" s="62" t="s">
        <v>64</v>
      </c>
      <c r="D43" s="63" t="s">
        <v>54</v>
      </c>
      <c r="E43" s="64" t="s">
        <v>41</v>
      </c>
      <c r="F43" s="50"/>
      <c r="P43" s="29"/>
      <c r="Q43" s="29"/>
      <c r="R43" s="29"/>
      <c r="S43" s="29"/>
      <c r="T43" s="29"/>
      <c r="U43" s="29"/>
      <c r="V43" s="29"/>
      <c r="W43" s="29"/>
    </row>
    <row r="44" spans="2:23" x14ac:dyDescent="0.45">
      <c r="B44" s="80" t="s">
        <v>56</v>
      </c>
      <c r="C44" s="52">
        <v>46617.66</v>
      </c>
      <c r="D44" s="59">
        <f>Multipliers!G25</f>
        <v>1.01</v>
      </c>
      <c r="E44" s="52">
        <f>SUM(C44*D44)</f>
        <v>47083.836600000002</v>
      </c>
      <c r="F44" s="50"/>
      <c r="P44" s="29"/>
      <c r="Q44" s="29"/>
      <c r="R44" s="29"/>
      <c r="S44" s="29"/>
      <c r="T44" s="29"/>
      <c r="U44" s="29"/>
      <c r="V44" s="29"/>
      <c r="W44" s="29"/>
    </row>
    <row r="45" spans="2:23" x14ac:dyDescent="0.45">
      <c r="B45" s="80" t="s">
        <v>136</v>
      </c>
      <c r="C45" s="52">
        <v>34264.699999999997</v>
      </c>
      <c r="D45" s="59">
        <f>Multipliers!G26</f>
        <v>4.0599999999999996</v>
      </c>
      <c r="E45" s="52">
        <f t="shared" ref="E45:E46" si="1">SUM(C45*D45)</f>
        <v>139114.68199999997</v>
      </c>
      <c r="F45" s="50"/>
      <c r="P45" s="29"/>
      <c r="Q45" s="29"/>
      <c r="R45" s="29"/>
      <c r="S45" s="29"/>
      <c r="T45" s="29"/>
      <c r="U45" s="29"/>
      <c r="V45" s="29"/>
      <c r="W45" s="29"/>
    </row>
    <row r="46" spans="2:23" x14ac:dyDescent="0.45">
      <c r="B46" s="80" t="s">
        <v>137</v>
      </c>
      <c r="C46" s="52">
        <v>22911.74</v>
      </c>
      <c r="D46" s="59">
        <f>Multipliers!G27</f>
        <v>10.33</v>
      </c>
      <c r="E46" s="52">
        <f t="shared" si="1"/>
        <v>236678.27420000001</v>
      </c>
      <c r="F46" s="50"/>
      <c r="P46" s="29"/>
      <c r="Q46" s="29"/>
      <c r="R46" s="29"/>
      <c r="S46" s="29"/>
      <c r="T46" s="29"/>
      <c r="U46" s="29"/>
      <c r="V46" s="29"/>
      <c r="W46" s="29"/>
    </row>
    <row r="47" spans="2:23" x14ac:dyDescent="0.45">
      <c r="B47" s="156" t="s">
        <v>42</v>
      </c>
      <c r="C47" s="157"/>
      <c r="D47" s="158"/>
      <c r="E47" s="64">
        <f>SUM(E44:E46)</f>
        <v>422876.7928</v>
      </c>
    </row>
    <row r="48" spans="2:23" ht="7.5" customHeight="1" x14ac:dyDescent="0.45">
      <c r="B48" s="66"/>
      <c r="C48" s="66"/>
      <c r="D48" s="66"/>
      <c r="E48" s="69"/>
    </row>
    <row r="49" spans="1:8" ht="15" customHeight="1" x14ac:dyDescent="0.45">
      <c r="A49" s="70"/>
      <c r="B49" s="71" t="s">
        <v>70</v>
      </c>
      <c r="C49" s="39"/>
      <c r="D49" s="72"/>
      <c r="F49" s="159">
        <f>E47+E35+E28+E20+E7</f>
        <v>3991448.3087999998</v>
      </c>
    </row>
    <row r="51" spans="1:8" x14ac:dyDescent="0.45">
      <c r="A51" s="152" t="s">
        <v>71</v>
      </c>
      <c r="B51" s="152"/>
      <c r="C51" s="152"/>
    </row>
    <row r="52" spans="1:8" ht="15" customHeight="1" x14ac:dyDescent="0.45">
      <c r="A52" s="30" t="s">
        <v>48</v>
      </c>
      <c r="B52" s="30"/>
      <c r="C52" s="30"/>
      <c r="D52" s="30"/>
      <c r="E52" s="30"/>
      <c r="F52" s="30"/>
      <c r="G52" s="50"/>
      <c r="H52" s="50"/>
    </row>
    <row r="53" spans="1:8" ht="7.5" customHeight="1" x14ac:dyDescent="0.45">
      <c r="A53" s="30"/>
      <c r="B53" s="30"/>
      <c r="C53" s="30"/>
      <c r="D53" s="30"/>
      <c r="E53" s="30"/>
      <c r="F53" s="30"/>
      <c r="G53" s="50"/>
      <c r="H53" s="50"/>
    </row>
    <row r="54" spans="1:8" x14ac:dyDescent="0.45">
      <c r="B54" s="55" t="s">
        <v>138</v>
      </c>
      <c r="C54" s="81"/>
      <c r="E54" s="81"/>
    </row>
    <row r="55" spans="1:8" x14ac:dyDescent="0.45">
      <c r="B55" s="61" t="s">
        <v>63</v>
      </c>
      <c r="C55" s="62" t="s">
        <v>64</v>
      </c>
      <c r="D55" s="63" t="s">
        <v>54</v>
      </c>
      <c r="E55" s="64" t="s">
        <v>41</v>
      </c>
    </row>
    <row r="56" spans="1:8" x14ac:dyDescent="0.45">
      <c r="B56" s="58" t="s">
        <v>149</v>
      </c>
      <c r="C56" s="75">
        <v>14760</v>
      </c>
      <c r="D56" s="76">
        <f>Multipliers!G31</f>
        <v>1</v>
      </c>
      <c r="E56" s="75">
        <f>SUM(C56*D56)</f>
        <v>14760</v>
      </c>
    </row>
    <row r="57" spans="1:8" ht="7.5" customHeight="1" x14ac:dyDescent="0.45"/>
    <row r="58" spans="1:8" ht="15" customHeight="1" x14ac:dyDescent="0.45">
      <c r="B58" s="108" t="s">
        <v>139</v>
      </c>
    </row>
    <row r="59" spans="1:8" x14ac:dyDescent="0.45">
      <c r="B59" s="61" t="s">
        <v>63</v>
      </c>
      <c r="C59" s="62" t="s">
        <v>64</v>
      </c>
      <c r="D59" s="63" t="s">
        <v>54</v>
      </c>
      <c r="E59" s="64" t="s">
        <v>41</v>
      </c>
    </row>
    <row r="60" spans="1:8" x14ac:dyDescent="0.45">
      <c r="B60" s="58" t="s">
        <v>150</v>
      </c>
      <c r="C60" s="75">
        <v>10020</v>
      </c>
      <c r="D60" s="76">
        <f>Multipliers!G32</f>
        <v>1</v>
      </c>
      <c r="E60" s="75">
        <f>SUM(C60*D60)</f>
        <v>10020</v>
      </c>
    </row>
    <row r="61" spans="1:8" ht="7.5" customHeight="1" x14ac:dyDescent="0.45">
      <c r="B61" s="29"/>
      <c r="C61" s="82"/>
      <c r="D61" s="83"/>
      <c r="E61" s="82"/>
    </row>
    <row r="62" spans="1:8" ht="15" customHeight="1" x14ac:dyDescent="0.45">
      <c r="B62" s="67" t="s">
        <v>72</v>
      </c>
    </row>
    <row r="63" spans="1:8" x14ac:dyDescent="0.45">
      <c r="B63" s="61" t="s">
        <v>63</v>
      </c>
      <c r="C63" s="62" t="s">
        <v>64</v>
      </c>
      <c r="D63" s="63" t="s">
        <v>54</v>
      </c>
      <c r="E63" s="64" t="s">
        <v>41</v>
      </c>
    </row>
    <row r="64" spans="1:8" x14ac:dyDescent="0.45">
      <c r="B64" s="58" t="s">
        <v>151</v>
      </c>
      <c r="C64" s="75">
        <v>5910</v>
      </c>
      <c r="D64" s="76">
        <f>Multipliers!G33</f>
        <v>36.46</v>
      </c>
      <c r="E64" s="75">
        <f>SUM(C64*D64)</f>
        <v>215478.6</v>
      </c>
    </row>
    <row r="66" spans="1:8" x14ac:dyDescent="0.45">
      <c r="B66" s="70" t="s">
        <v>73</v>
      </c>
      <c r="C66" s="39"/>
      <c r="D66" s="72"/>
      <c r="F66" s="39">
        <f>SUM(E56+E60+E64)</f>
        <v>240258.6</v>
      </c>
    </row>
    <row r="68" spans="1:8" x14ac:dyDescent="0.45">
      <c r="B68" s="70" t="s">
        <v>74</v>
      </c>
      <c r="C68" s="39"/>
      <c r="D68" s="72"/>
      <c r="E68" s="39"/>
      <c r="F68" s="39">
        <f>F49+F66</f>
        <v>4231706.9087999994</v>
      </c>
    </row>
    <row r="70" spans="1:8" x14ac:dyDescent="0.45">
      <c r="A70" s="3" t="s">
        <v>80</v>
      </c>
      <c r="C70" s="81"/>
      <c r="D70" s="56"/>
      <c r="E70" s="81"/>
    </row>
    <row r="71" spans="1:8" x14ac:dyDescent="0.45">
      <c r="A71" s="3"/>
      <c r="C71" s="81"/>
      <c r="D71" s="56"/>
      <c r="E71" s="81"/>
    </row>
    <row r="72" spans="1:8" ht="14.25" customHeight="1" x14ac:dyDescent="0.45">
      <c r="A72" s="142" t="s">
        <v>176</v>
      </c>
      <c r="B72" s="142"/>
      <c r="C72" s="142"/>
      <c r="D72" s="142"/>
      <c r="E72" s="142"/>
      <c r="F72" s="142"/>
    </row>
    <row r="73" spans="1:8" x14ac:dyDescent="0.45">
      <c r="A73" s="142"/>
      <c r="B73" s="142"/>
      <c r="C73" s="142"/>
      <c r="D73" s="142"/>
      <c r="E73" s="142"/>
      <c r="F73" s="142"/>
    </row>
    <row r="74" spans="1:8" x14ac:dyDescent="0.45">
      <c r="A74" s="142"/>
      <c r="B74" s="142"/>
      <c r="C74" s="142"/>
      <c r="D74" s="142"/>
      <c r="E74" s="142"/>
      <c r="F74" s="142"/>
    </row>
    <row r="75" spans="1:8" x14ac:dyDescent="0.45">
      <c r="A75" s="116"/>
      <c r="B75" s="116"/>
      <c r="C75" s="116"/>
      <c r="D75" s="116"/>
      <c r="E75" s="116"/>
      <c r="F75" s="116"/>
    </row>
    <row r="76" spans="1:8" x14ac:dyDescent="0.45">
      <c r="A76" s="142" t="s">
        <v>141</v>
      </c>
      <c r="B76" s="142"/>
      <c r="C76" s="142"/>
      <c r="D76" s="142"/>
      <c r="E76" s="142"/>
      <c r="F76" s="142"/>
    </row>
    <row r="77" spans="1:8" x14ac:dyDescent="0.45">
      <c r="A77" s="142"/>
      <c r="B77" s="142"/>
      <c r="C77" s="142"/>
      <c r="D77" s="142"/>
      <c r="E77" s="142"/>
      <c r="F77" s="142"/>
    </row>
    <row r="78" spans="1:8" x14ac:dyDescent="0.45">
      <c r="A78" s="47"/>
      <c r="B78" s="47"/>
      <c r="C78" s="47"/>
      <c r="D78" s="47"/>
      <c r="E78" s="47"/>
      <c r="F78" s="47"/>
    </row>
    <row r="79" spans="1:8" x14ac:dyDescent="0.45">
      <c r="A79" s="13" t="s">
        <v>81</v>
      </c>
      <c r="B79" s="55"/>
      <c r="C79" s="81"/>
      <c r="D79" s="56"/>
      <c r="E79" s="81">
        <f>C6+E56</f>
        <v>84960</v>
      </c>
    </row>
    <row r="80" spans="1:8" x14ac:dyDescent="0.45">
      <c r="B80" s="55"/>
      <c r="C80" s="81"/>
      <c r="D80" s="56"/>
      <c r="E80" s="81"/>
      <c r="H80" s="13" t="s">
        <v>4</v>
      </c>
    </row>
    <row r="81" spans="1:5" x14ac:dyDescent="0.45">
      <c r="A81" s="13" t="s">
        <v>163</v>
      </c>
      <c r="B81" s="55"/>
      <c r="C81" s="81"/>
      <c r="D81" s="56"/>
      <c r="E81" s="81"/>
    </row>
    <row r="82" spans="1:5" x14ac:dyDescent="0.45">
      <c r="B82" s="81">
        <f>E79</f>
        <v>84960</v>
      </c>
      <c r="C82" s="81" t="s">
        <v>142</v>
      </c>
      <c r="D82" s="56"/>
      <c r="E82" s="39">
        <f>(B82/365)*105</f>
        <v>24440.547945205479</v>
      </c>
    </row>
    <row r="83" spans="1:5" x14ac:dyDescent="0.45">
      <c r="B83" s="55"/>
      <c r="C83" s="81"/>
      <c r="D83" s="56"/>
      <c r="E83" s="81"/>
    </row>
    <row r="84" spans="1:5" x14ac:dyDescent="0.45">
      <c r="A84" s="13" t="s">
        <v>143</v>
      </c>
      <c r="B84" s="55"/>
      <c r="C84" s="81"/>
      <c r="D84" s="56"/>
      <c r="E84" s="81"/>
    </row>
  </sheetData>
  <mergeCells count="16">
    <mergeCell ref="B7:D7"/>
    <mergeCell ref="A1:F1"/>
    <mergeCell ref="A76:F77"/>
    <mergeCell ref="B47:D47"/>
    <mergeCell ref="B20:D20"/>
    <mergeCell ref="A72:F74"/>
    <mergeCell ref="P13:S13"/>
    <mergeCell ref="P14:S14"/>
    <mergeCell ref="P15:S15"/>
    <mergeCell ref="P16:S16"/>
    <mergeCell ref="P17:S17"/>
    <mergeCell ref="P19:U19"/>
    <mergeCell ref="A51:C51"/>
    <mergeCell ref="B28:D28"/>
    <mergeCell ref="B35:D35"/>
    <mergeCell ref="B38:F4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Front sheet</vt:lpstr>
      <vt:lpstr>Summary</vt:lpstr>
      <vt:lpstr>Past C&amp;CM</vt:lpstr>
      <vt:lpstr>Appendix 1</vt:lpstr>
      <vt:lpstr>Multipliers</vt:lpstr>
      <vt:lpstr>Future C&amp;CM</vt:lpstr>
    </vt:vector>
  </TitlesOfParts>
  <Company>Stewarts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Higham</dc:creator>
  <cp:lastModifiedBy>Anna Higham</cp:lastModifiedBy>
  <cp:lastPrinted>2021-02-01T16:45:39Z</cp:lastPrinted>
  <dcterms:created xsi:type="dcterms:W3CDTF">2021-01-27T15:59:00Z</dcterms:created>
  <dcterms:modified xsi:type="dcterms:W3CDTF">2021-02-18T09:54:52Z</dcterms:modified>
</cp:coreProperties>
</file>